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ennis Iweze\Downloads\"/>
    </mc:Choice>
  </mc:AlternateContent>
  <xr:revisionPtr revIDLastSave="0" documentId="8_{D7EA62A8-BAED-4094-96CC-F138A2DA2A3E}" xr6:coauthVersionLast="47" xr6:coauthVersionMax="47" xr10:uidLastSave="{00000000-0000-0000-0000-000000000000}"/>
  <bookViews>
    <workbookView xWindow="-108" yWindow="-108" windowWidth="23256" windowHeight="12456" tabRatio="500" activeTab="1"/>
  </bookViews>
  <sheets>
    <sheet name="Variables &amp; FAQ" sheetId="2" r:id="rId1"/>
    <sheet name="Industry Averag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5" i="1" l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P115" i="1"/>
  <c r="R115" i="1"/>
  <c r="P114" i="1"/>
  <c r="R114" i="1"/>
  <c r="P113" i="1"/>
  <c r="R113" i="1"/>
  <c r="P112" i="1"/>
  <c r="R112" i="1"/>
  <c r="J112" i="1"/>
  <c r="K112" i="1"/>
  <c r="M112" i="1"/>
  <c r="P111" i="1"/>
  <c r="R111" i="1"/>
  <c r="P110" i="1"/>
  <c r="R110" i="1"/>
  <c r="P109" i="1"/>
  <c r="R109" i="1"/>
  <c r="P108" i="1"/>
  <c r="R108" i="1"/>
  <c r="P107" i="1"/>
  <c r="R107" i="1"/>
  <c r="E115" i="1"/>
  <c r="F115" i="1"/>
  <c r="H115" i="1"/>
  <c r="E114" i="1"/>
  <c r="F114" i="1"/>
  <c r="H114" i="1"/>
  <c r="E113" i="1"/>
  <c r="F113" i="1"/>
  <c r="H113" i="1"/>
  <c r="E112" i="1"/>
  <c r="F112" i="1"/>
  <c r="H112" i="1"/>
  <c r="E111" i="1"/>
  <c r="E110" i="1"/>
  <c r="F110" i="1"/>
  <c r="H110" i="1"/>
  <c r="E109" i="1"/>
  <c r="F109" i="1"/>
  <c r="H109" i="1"/>
  <c r="E108" i="1"/>
  <c r="F108" i="1"/>
  <c r="H108" i="1"/>
  <c r="E107" i="1"/>
  <c r="F107" i="1"/>
  <c r="H107" i="1"/>
  <c r="P106" i="1"/>
  <c r="R106" i="1"/>
  <c r="P105" i="1"/>
  <c r="R105" i="1"/>
  <c r="P104" i="1"/>
  <c r="R104" i="1"/>
  <c r="P103" i="1"/>
  <c r="R103" i="1"/>
  <c r="P102" i="1"/>
  <c r="R102" i="1"/>
  <c r="P101" i="1"/>
  <c r="R101" i="1"/>
  <c r="P100" i="1"/>
  <c r="R100" i="1"/>
  <c r="P99" i="1"/>
  <c r="R99" i="1"/>
  <c r="P98" i="1"/>
  <c r="R98" i="1"/>
  <c r="P97" i="1"/>
  <c r="R97" i="1"/>
  <c r="P96" i="1"/>
  <c r="R96" i="1"/>
  <c r="P95" i="1"/>
  <c r="R95" i="1"/>
  <c r="P94" i="1"/>
  <c r="R94" i="1"/>
  <c r="P93" i="1"/>
  <c r="R93" i="1"/>
  <c r="P92" i="1"/>
  <c r="R92" i="1"/>
  <c r="P91" i="1"/>
  <c r="R91" i="1"/>
  <c r="P90" i="1"/>
  <c r="R90" i="1"/>
  <c r="P89" i="1"/>
  <c r="R89" i="1"/>
  <c r="J89" i="1"/>
  <c r="K89" i="1"/>
  <c r="M89" i="1"/>
  <c r="P88" i="1"/>
  <c r="R88" i="1"/>
  <c r="P87" i="1"/>
  <c r="R87" i="1"/>
  <c r="P86" i="1"/>
  <c r="R86" i="1"/>
  <c r="P85" i="1"/>
  <c r="R85" i="1"/>
  <c r="J85" i="1"/>
  <c r="K85" i="1"/>
  <c r="M85" i="1"/>
  <c r="P84" i="1"/>
  <c r="R84" i="1"/>
  <c r="P83" i="1"/>
  <c r="R83" i="1"/>
  <c r="P82" i="1"/>
  <c r="R82" i="1"/>
  <c r="P81" i="1"/>
  <c r="R81" i="1"/>
  <c r="P80" i="1"/>
  <c r="R80" i="1"/>
  <c r="P79" i="1"/>
  <c r="R79" i="1"/>
  <c r="P78" i="1"/>
  <c r="R78" i="1"/>
  <c r="P77" i="1"/>
  <c r="R77" i="1"/>
  <c r="P76" i="1"/>
  <c r="R76" i="1"/>
  <c r="P75" i="1"/>
  <c r="R75" i="1"/>
  <c r="P74" i="1"/>
  <c r="R74" i="1"/>
  <c r="P73" i="1"/>
  <c r="R73" i="1"/>
  <c r="P72" i="1"/>
  <c r="R72" i="1"/>
  <c r="P71" i="1"/>
  <c r="R71" i="1"/>
  <c r="P70" i="1"/>
  <c r="R70" i="1"/>
  <c r="P69" i="1"/>
  <c r="R69" i="1"/>
  <c r="P68" i="1"/>
  <c r="R68" i="1"/>
  <c r="P67" i="1"/>
  <c r="R67" i="1"/>
  <c r="P66" i="1"/>
  <c r="R66" i="1"/>
  <c r="P65" i="1"/>
  <c r="R65" i="1"/>
  <c r="P64" i="1"/>
  <c r="R64" i="1"/>
  <c r="P63" i="1"/>
  <c r="R63" i="1"/>
  <c r="P62" i="1"/>
  <c r="R62" i="1"/>
  <c r="P61" i="1"/>
  <c r="R61" i="1"/>
  <c r="P60" i="1"/>
  <c r="R60" i="1"/>
  <c r="P59" i="1"/>
  <c r="R59" i="1"/>
  <c r="J59" i="1"/>
  <c r="K59" i="1"/>
  <c r="M59" i="1"/>
  <c r="P58" i="1"/>
  <c r="R58" i="1"/>
  <c r="P57" i="1"/>
  <c r="R57" i="1"/>
  <c r="P56" i="1"/>
  <c r="R56" i="1"/>
  <c r="P55" i="1"/>
  <c r="R55" i="1"/>
  <c r="P54" i="1"/>
  <c r="R54" i="1"/>
  <c r="P53" i="1"/>
  <c r="R53" i="1"/>
  <c r="P52" i="1"/>
  <c r="R52" i="1"/>
  <c r="P51" i="1"/>
  <c r="R51" i="1"/>
  <c r="P50" i="1"/>
  <c r="R50" i="1"/>
  <c r="P49" i="1"/>
  <c r="R49" i="1"/>
  <c r="J49" i="1"/>
  <c r="K49" i="1"/>
  <c r="M49" i="1"/>
  <c r="P48" i="1"/>
  <c r="R48" i="1"/>
  <c r="P47" i="1"/>
  <c r="R47" i="1"/>
  <c r="P46" i="1"/>
  <c r="R46" i="1"/>
  <c r="P45" i="1"/>
  <c r="R45" i="1"/>
  <c r="P44" i="1"/>
  <c r="R44" i="1"/>
  <c r="P43" i="1"/>
  <c r="R43" i="1"/>
  <c r="J43" i="1"/>
  <c r="K43" i="1"/>
  <c r="M43" i="1"/>
  <c r="P42" i="1"/>
  <c r="R42" i="1"/>
  <c r="P41" i="1"/>
  <c r="R41" i="1"/>
  <c r="J41" i="1"/>
  <c r="K41" i="1"/>
  <c r="M41" i="1"/>
  <c r="P40" i="1"/>
  <c r="R40" i="1"/>
  <c r="P39" i="1"/>
  <c r="R39" i="1"/>
  <c r="P38" i="1"/>
  <c r="R38" i="1"/>
  <c r="P37" i="1"/>
  <c r="R37" i="1"/>
  <c r="P36" i="1"/>
  <c r="R36" i="1"/>
  <c r="P35" i="1"/>
  <c r="R35" i="1"/>
  <c r="P34" i="1"/>
  <c r="R34" i="1"/>
  <c r="P33" i="1"/>
  <c r="R33" i="1"/>
  <c r="P32" i="1"/>
  <c r="R32" i="1"/>
  <c r="P31" i="1"/>
  <c r="R31" i="1"/>
  <c r="J31" i="1"/>
  <c r="K31" i="1"/>
  <c r="M31" i="1"/>
  <c r="P30" i="1"/>
  <c r="R30" i="1"/>
  <c r="P29" i="1"/>
  <c r="P28" i="1"/>
  <c r="R28" i="1"/>
  <c r="P27" i="1"/>
  <c r="R27" i="1"/>
  <c r="P26" i="1"/>
  <c r="R26" i="1"/>
  <c r="P25" i="1"/>
  <c r="R25" i="1"/>
  <c r="P24" i="1"/>
  <c r="R24" i="1"/>
  <c r="P23" i="1"/>
  <c r="R23" i="1"/>
  <c r="P22" i="1"/>
  <c r="R22" i="1"/>
  <c r="P21" i="1"/>
  <c r="R21" i="1"/>
  <c r="E106" i="1"/>
  <c r="E105" i="1"/>
  <c r="F105" i="1"/>
  <c r="H105" i="1"/>
  <c r="E104" i="1"/>
  <c r="F104" i="1"/>
  <c r="H104" i="1"/>
  <c r="E103" i="1"/>
  <c r="F103" i="1"/>
  <c r="H103" i="1"/>
  <c r="E102" i="1"/>
  <c r="F102" i="1"/>
  <c r="H102" i="1"/>
  <c r="E101" i="1"/>
  <c r="E100" i="1"/>
  <c r="F100" i="1"/>
  <c r="H100" i="1"/>
  <c r="E99" i="1"/>
  <c r="F99" i="1"/>
  <c r="H99" i="1"/>
  <c r="E98" i="1"/>
  <c r="F98" i="1"/>
  <c r="H98" i="1"/>
  <c r="E97" i="1"/>
  <c r="F97" i="1"/>
  <c r="H97" i="1"/>
  <c r="E96" i="1"/>
  <c r="F96" i="1"/>
  <c r="H96" i="1"/>
  <c r="E95" i="1"/>
  <c r="E94" i="1"/>
  <c r="F94" i="1"/>
  <c r="H94" i="1"/>
  <c r="E93" i="1"/>
  <c r="F93" i="1"/>
  <c r="H93" i="1"/>
  <c r="E92" i="1"/>
  <c r="F92" i="1"/>
  <c r="H92" i="1"/>
  <c r="E91" i="1"/>
  <c r="F91" i="1"/>
  <c r="H91" i="1"/>
  <c r="E90" i="1"/>
  <c r="E89" i="1"/>
  <c r="F89" i="1"/>
  <c r="H89" i="1"/>
  <c r="E88" i="1"/>
  <c r="F88" i="1"/>
  <c r="H88" i="1"/>
  <c r="E87" i="1"/>
  <c r="F87" i="1"/>
  <c r="H87" i="1"/>
  <c r="E86" i="1"/>
  <c r="E85" i="1"/>
  <c r="F85" i="1"/>
  <c r="H85" i="1"/>
  <c r="E84" i="1"/>
  <c r="F84" i="1"/>
  <c r="H84" i="1"/>
  <c r="E83" i="1"/>
  <c r="F83" i="1"/>
  <c r="H83" i="1"/>
  <c r="E82" i="1"/>
  <c r="F82" i="1"/>
  <c r="H82" i="1"/>
  <c r="E81" i="1"/>
  <c r="E80" i="1"/>
  <c r="F80" i="1"/>
  <c r="H80" i="1"/>
  <c r="E79" i="1"/>
  <c r="F79" i="1"/>
  <c r="H79" i="1"/>
  <c r="E78" i="1"/>
  <c r="F78" i="1"/>
  <c r="H78" i="1"/>
  <c r="E77" i="1"/>
  <c r="E76" i="1"/>
  <c r="E75" i="1"/>
  <c r="F75" i="1"/>
  <c r="H75" i="1"/>
  <c r="E74" i="1"/>
  <c r="F74" i="1"/>
  <c r="H74" i="1"/>
  <c r="E73" i="1"/>
  <c r="F73" i="1"/>
  <c r="H73" i="1"/>
  <c r="E72" i="1"/>
  <c r="E71" i="1"/>
  <c r="F71" i="1"/>
  <c r="H71" i="1"/>
  <c r="E70" i="1"/>
  <c r="F70" i="1"/>
  <c r="H70" i="1"/>
  <c r="E69" i="1"/>
  <c r="F69" i="1"/>
  <c r="H69" i="1"/>
  <c r="E68" i="1"/>
  <c r="F68" i="1"/>
  <c r="H68" i="1"/>
  <c r="E67" i="1"/>
  <c r="E66" i="1"/>
  <c r="F66" i="1"/>
  <c r="E65" i="1"/>
  <c r="F65" i="1"/>
  <c r="H65" i="1"/>
  <c r="E64" i="1"/>
  <c r="F64" i="1"/>
  <c r="H64" i="1"/>
  <c r="E63" i="1"/>
  <c r="F63" i="1"/>
  <c r="H63" i="1"/>
  <c r="E62" i="1"/>
  <c r="E61" i="1"/>
  <c r="F61" i="1"/>
  <c r="H61" i="1"/>
  <c r="E60" i="1"/>
  <c r="F60" i="1"/>
  <c r="H60" i="1"/>
  <c r="E59" i="1"/>
  <c r="F59" i="1"/>
  <c r="H59" i="1"/>
  <c r="E58" i="1"/>
  <c r="E57" i="1"/>
  <c r="E56" i="1"/>
  <c r="F56" i="1"/>
  <c r="H56" i="1"/>
  <c r="E55" i="1"/>
  <c r="F55" i="1"/>
  <c r="H55" i="1"/>
  <c r="E54" i="1"/>
  <c r="F54" i="1"/>
  <c r="H54" i="1"/>
  <c r="E53" i="1"/>
  <c r="E52" i="1"/>
  <c r="F52" i="1"/>
  <c r="H52" i="1"/>
  <c r="E51" i="1"/>
  <c r="F51" i="1"/>
  <c r="H51" i="1"/>
  <c r="E50" i="1"/>
  <c r="F50" i="1"/>
  <c r="H50" i="1"/>
  <c r="E49" i="1"/>
  <c r="F49" i="1"/>
  <c r="H49" i="1"/>
  <c r="E48" i="1"/>
  <c r="F48" i="1"/>
  <c r="H48" i="1"/>
  <c r="E47" i="1"/>
  <c r="E46" i="1"/>
  <c r="F46" i="1"/>
  <c r="H46" i="1"/>
  <c r="E45" i="1"/>
  <c r="F45" i="1"/>
  <c r="H45" i="1"/>
  <c r="E44" i="1"/>
  <c r="E43" i="1"/>
  <c r="F43" i="1"/>
  <c r="H43" i="1"/>
  <c r="E42" i="1"/>
  <c r="F42" i="1"/>
  <c r="H42" i="1"/>
  <c r="E41" i="1"/>
  <c r="F41" i="1"/>
  <c r="H41" i="1"/>
  <c r="E40" i="1"/>
  <c r="E39" i="1"/>
  <c r="E38" i="1"/>
  <c r="F38" i="1"/>
  <c r="H38" i="1"/>
  <c r="E37" i="1"/>
  <c r="F37" i="1"/>
  <c r="H37" i="1"/>
  <c r="E36" i="1"/>
  <c r="E35" i="1"/>
  <c r="F35" i="1"/>
  <c r="H35" i="1"/>
  <c r="E34" i="1"/>
  <c r="F34" i="1"/>
  <c r="H34" i="1"/>
  <c r="E33" i="1"/>
  <c r="F33" i="1"/>
  <c r="H33" i="1"/>
  <c r="E32" i="1"/>
  <c r="F32" i="1"/>
  <c r="H32" i="1"/>
  <c r="E31" i="1"/>
  <c r="E30" i="1"/>
  <c r="R29" i="1"/>
  <c r="E29" i="1"/>
  <c r="F29" i="1"/>
  <c r="H29" i="1"/>
  <c r="E28" i="1"/>
  <c r="E27" i="1"/>
  <c r="E26" i="1"/>
  <c r="F26" i="1"/>
  <c r="H26" i="1"/>
  <c r="E25" i="1"/>
  <c r="F25" i="1"/>
  <c r="H25" i="1"/>
  <c r="E24" i="1"/>
  <c r="F24" i="1"/>
  <c r="H24" i="1"/>
  <c r="E23" i="1"/>
  <c r="E22" i="1"/>
  <c r="F22" i="1"/>
  <c r="E21" i="1"/>
  <c r="E20" i="1"/>
  <c r="F20" i="1"/>
  <c r="H20" i="1"/>
  <c r="P20" i="1"/>
  <c r="R20" i="1"/>
  <c r="F81" i="1"/>
  <c r="H81" i="1"/>
  <c r="F27" i="1"/>
  <c r="H27" i="1"/>
  <c r="F101" i="1"/>
  <c r="H101" i="1"/>
  <c r="F106" i="1"/>
  <c r="H106" i="1"/>
  <c r="F31" i="1"/>
  <c r="H31" i="1"/>
  <c r="F23" i="1"/>
  <c r="H23" i="1"/>
  <c r="J88" i="1"/>
  <c r="K88" i="1"/>
  <c r="M88" i="1"/>
  <c r="J71" i="1"/>
  <c r="K71" i="1"/>
  <c r="M71" i="1"/>
  <c r="J22" i="1"/>
  <c r="K22" i="1"/>
  <c r="M22" i="1"/>
  <c r="J23" i="1"/>
  <c r="K23" i="1"/>
  <c r="M23" i="1"/>
  <c r="J25" i="1"/>
  <c r="K25" i="1"/>
  <c r="M25" i="1"/>
  <c r="J77" i="1"/>
  <c r="K77" i="1"/>
  <c r="M77" i="1"/>
  <c r="J81" i="1"/>
  <c r="K81" i="1"/>
  <c r="M81" i="1"/>
  <c r="J20" i="1"/>
  <c r="K20" i="1"/>
  <c r="M20" i="1"/>
  <c r="J73" i="1"/>
  <c r="K73" i="1"/>
  <c r="M73" i="1"/>
  <c r="J87" i="1"/>
  <c r="K87" i="1"/>
  <c r="M87" i="1"/>
  <c r="J68" i="1"/>
  <c r="K68" i="1"/>
  <c r="M68" i="1"/>
  <c r="J99" i="1"/>
  <c r="K99" i="1"/>
  <c r="M99" i="1"/>
  <c r="J114" i="1"/>
  <c r="K114" i="1"/>
  <c r="M114" i="1"/>
  <c r="J27" i="1"/>
  <c r="K27" i="1"/>
  <c r="M27" i="1"/>
  <c r="J74" i="1"/>
  <c r="K74" i="1"/>
  <c r="M74" i="1"/>
  <c r="J80" i="1"/>
  <c r="K80" i="1"/>
  <c r="M80" i="1"/>
  <c r="J106" i="1"/>
  <c r="K106" i="1"/>
  <c r="M106" i="1"/>
  <c r="J38" i="1"/>
  <c r="K38" i="1"/>
  <c r="M38" i="1"/>
  <c r="J51" i="1"/>
  <c r="K51" i="1"/>
  <c r="M51" i="1"/>
  <c r="J93" i="1"/>
  <c r="K93" i="1"/>
  <c r="M93" i="1"/>
  <c r="J100" i="1"/>
  <c r="K100" i="1"/>
  <c r="M100" i="1"/>
  <c r="J109" i="1"/>
  <c r="K109" i="1"/>
  <c r="M109" i="1"/>
  <c r="J94" i="1"/>
  <c r="K94" i="1"/>
  <c r="M94" i="1"/>
  <c r="J115" i="1"/>
  <c r="K115" i="1"/>
  <c r="M115" i="1"/>
  <c r="J37" i="1"/>
  <c r="K37" i="1"/>
  <c r="M37" i="1"/>
  <c r="J40" i="1"/>
  <c r="K40" i="1"/>
  <c r="M40" i="1"/>
  <c r="J79" i="1"/>
  <c r="K79" i="1"/>
  <c r="M79" i="1"/>
  <c r="J111" i="1"/>
  <c r="K111" i="1"/>
  <c r="M111" i="1"/>
  <c r="J32" i="1"/>
  <c r="K32" i="1"/>
  <c r="M32" i="1"/>
  <c r="J105" i="1"/>
  <c r="K105" i="1"/>
  <c r="M105" i="1"/>
  <c r="J104" i="1"/>
  <c r="K104" i="1"/>
  <c r="M104" i="1"/>
  <c r="J61" i="1"/>
  <c r="K61" i="1"/>
  <c r="M61" i="1"/>
  <c r="J91" i="1"/>
  <c r="K91" i="1"/>
  <c r="M91" i="1"/>
  <c r="J30" i="1"/>
  <c r="K30" i="1"/>
  <c r="M30" i="1"/>
  <c r="J56" i="1"/>
  <c r="K56" i="1"/>
  <c r="M56" i="1"/>
  <c r="J62" i="1"/>
  <c r="K62" i="1"/>
  <c r="M62" i="1"/>
  <c r="J110" i="1"/>
  <c r="K110" i="1"/>
  <c r="M110" i="1"/>
  <c r="J39" i="1"/>
  <c r="K39" i="1"/>
  <c r="M39" i="1"/>
  <c r="J26" i="1"/>
  <c r="K26" i="1"/>
  <c r="M26" i="1"/>
  <c r="J78" i="1"/>
  <c r="K78" i="1"/>
  <c r="M78" i="1"/>
  <c r="J83" i="1"/>
  <c r="K83" i="1"/>
  <c r="M83" i="1"/>
  <c r="J53" i="1"/>
  <c r="K53" i="1"/>
  <c r="M53" i="1"/>
  <c r="J84" i="1"/>
  <c r="K84" i="1"/>
  <c r="M84" i="1"/>
  <c r="J54" i="1"/>
  <c r="K54" i="1"/>
  <c r="M54" i="1"/>
  <c r="J60" i="1"/>
  <c r="K60" i="1"/>
  <c r="M60" i="1"/>
  <c r="J65" i="1"/>
  <c r="K65" i="1"/>
  <c r="M65" i="1"/>
  <c r="J75" i="1"/>
  <c r="K75" i="1"/>
  <c r="M75" i="1"/>
  <c r="J86" i="1"/>
  <c r="K86" i="1"/>
  <c r="M86" i="1"/>
  <c r="J47" i="1"/>
  <c r="K47" i="1"/>
  <c r="M47" i="1"/>
  <c r="J95" i="1"/>
  <c r="K95" i="1"/>
  <c r="M95" i="1"/>
  <c r="J29" i="1"/>
  <c r="K29" i="1"/>
  <c r="M29" i="1"/>
  <c r="J36" i="1"/>
  <c r="K36" i="1"/>
  <c r="M36" i="1"/>
  <c r="J42" i="1"/>
  <c r="K42" i="1"/>
  <c r="M42" i="1"/>
  <c r="J103" i="1"/>
  <c r="K103" i="1"/>
  <c r="M103" i="1"/>
  <c r="J69" i="1"/>
  <c r="K69" i="1"/>
  <c r="M69" i="1"/>
  <c r="J34" i="1"/>
  <c r="K34" i="1"/>
  <c r="M34" i="1"/>
  <c r="J82" i="1"/>
  <c r="K82" i="1"/>
  <c r="M82" i="1"/>
  <c r="J96" i="1"/>
  <c r="K96" i="1"/>
  <c r="M96" i="1"/>
  <c r="F95" i="1"/>
  <c r="H95" i="1"/>
  <c r="J45" i="1"/>
  <c r="K45" i="1"/>
  <c r="M45" i="1"/>
  <c r="J101" i="1"/>
  <c r="K101" i="1"/>
  <c r="M101" i="1"/>
  <c r="F47" i="1"/>
  <c r="H47" i="1"/>
  <c r="J70" i="1"/>
  <c r="K70" i="1"/>
  <c r="M70" i="1"/>
  <c r="J46" i="1"/>
  <c r="K46" i="1"/>
  <c r="M46" i="1"/>
  <c r="F36" i="1"/>
  <c r="H36" i="1"/>
  <c r="F62" i="1"/>
  <c r="H62" i="1"/>
  <c r="J35" i="1"/>
  <c r="K35" i="1"/>
  <c r="M35" i="1"/>
  <c r="J66" i="1"/>
  <c r="K66" i="1"/>
  <c r="M66" i="1"/>
  <c r="F39" i="1"/>
  <c r="H39" i="1"/>
  <c r="F86" i="1"/>
  <c r="H86" i="1"/>
  <c r="J97" i="1"/>
  <c r="K97" i="1"/>
  <c r="M97" i="1"/>
  <c r="J24" i="1"/>
  <c r="K24" i="1"/>
  <c r="M24" i="1"/>
  <c r="F111" i="1"/>
  <c r="H111" i="1"/>
  <c r="J92" i="1"/>
  <c r="K92" i="1"/>
  <c r="M92" i="1"/>
  <c r="J50" i="1"/>
  <c r="K50" i="1"/>
  <c r="M50" i="1"/>
  <c r="J55" i="1"/>
  <c r="K55" i="1"/>
  <c r="M55" i="1"/>
  <c r="J98" i="1"/>
  <c r="K98" i="1"/>
  <c r="M98" i="1"/>
  <c r="J90" i="1"/>
  <c r="K90" i="1"/>
  <c r="M90" i="1"/>
  <c r="F90" i="1"/>
  <c r="H90" i="1"/>
  <c r="F30" i="1"/>
  <c r="H30" i="1"/>
  <c r="F57" i="1"/>
  <c r="H57" i="1"/>
  <c r="J57" i="1"/>
  <c r="K57" i="1"/>
  <c r="M57" i="1"/>
  <c r="F28" i="1"/>
  <c r="H28" i="1"/>
  <c r="J28" i="1"/>
  <c r="K28" i="1"/>
  <c r="M28" i="1"/>
  <c r="F58" i="1"/>
  <c r="H58" i="1"/>
  <c r="J58" i="1"/>
  <c r="K58" i="1"/>
  <c r="M58" i="1"/>
  <c r="J44" i="1"/>
  <c r="K44" i="1"/>
  <c r="M44" i="1"/>
  <c r="F44" i="1"/>
  <c r="H44" i="1"/>
  <c r="J33" i="1"/>
  <c r="K33" i="1"/>
  <c r="M33" i="1"/>
  <c r="F72" i="1"/>
  <c r="H72" i="1"/>
  <c r="J72" i="1"/>
  <c r="K72" i="1"/>
  <c r="M72" i="1"/>
  <c r="J108" i="1"/>
  <c r="K108" i="1"/>
  <c r="M108" i="1"/>
  <c r="F67" i="1"/>
  <c r="H67" i="1"/>
  <c r="J67" i="1"/>
  <c r="K67" i="1"/>
  <c r="M67" i="1"/>
  <c r="J48" i="1"/>
  <c r="K48" i="1"/>
  <c r="M48" i="1"/>
  <c r="F21" i="1"/>
  <c r="H21" i="1"/>
  <c r="J21" i="1"/>
  <c r="K21" i="1"/>
  <c r="M21" i="1"/>
  <c r="J64" i="1"/>
  <c r="K64" i="1"/>
  <c r="M64" i="1"/>
  <c r="J76" i="1"/>
  <c r="K76" i="1"/>
  <c r="M76" i="1"/>
  <c r="J52" i="1"/>
  <c r="K52" i="1"/>
  <c r="M52" i="1"/>
  <c r="F40" i="1"/>
  <c r="H40" i="1"/>
  <c r="J63" i="1"/>
  <c r="K63" i="1"/>
  <c r="M63" i="1"/>
  <c r="J102" i="1"/>
  <c r="K102" i="1"/>
  <c r="M102" i="1"/>
  <c r="F53" i="1"/>
  <c r="H53" i="1"/>
  <c r="F77" i="1"/>
  <c r="H77" i="1"/>
  <c r="J107" i="1"/>
  <c r="K107" i="1"/>
  <c r="M107" i="1"/>
  <c r="J113" i="1"/>
  <c r="K113" i="1"/>
  <c r="M113" i="1"/>
  <c r="F76" i="1"/>
  <c r="H76" i="1"/>
</calcChain>
</file>

<file path=xl/sharedStrings.xml><?xml version="1.0" encoding="utf-8"?>
<sst xmlns="http://schemas.openxmlformats.org/spreadsheetml/2006/main" count="182" uniqueCount="161">
  <si>
    <t>Date updated:</t>
  </si>
  <si>
    <t>Air Transport</t>
  </si>
  <si>
    <t>Apparel</t>
  </si>
  <si>
    <t>Auto &amp; Truck</t>
  </si>
  <si>
    <t>Auto Parts</t>
  </si>
  <si>
    <t>Bank (Money Center)</t>
  </si>
  <si>
    <t>Banks (Regional)</t>
  </si>
  <si>
    <t>Beverage (Alcoholic)</t>
  </si>
  <si>
    <t>Beverage (Soft)</t>
  </si>
  <si>
    <t>Broadcasting</t>
  </si>
  <si>
    <t>Brokerage &amp; Investment Banking</t>
  </si>
  <si>
    <t>Building Materials</t>
  </si>
  <si>
    <t>Business &amp; Consumer Services</t>
  </si>
  <si>
    <t>Cable TV</t>
  </si>
  <si>
    <t>Chemical (Basic)</t>
  </si>
  <si>
    <t>Chemical (Diversified)</t>
  </si>
  <si>
    <t>Chemical (Specialty)</t>
  </si>
  <si>
    <t>Coal &amp; Related Energy</t>
  </si>
  <si>
    <t>Computer Services</t>
  </si>
  <si>
    <t>Computers/Peripherals</t>
  </si>
  <si>
    <t>Construction Supplies</t>
  </si>
  <si>
    <t>Diversified</t>
  </si>
  <si>
    <t>Drugs (Biotechnology)</t>
  </si>
  <si>
    <t>Drugs (Pharmaceutical)</t>
  </si>
  <si>
    <t>Education</t>
  </si>
  <si>
    <t>Electrical Equipment</t>
  </si>
  <si>
    <t>Electronics (Consumer &amp; Office)</t>
  </si>
  <si>
    <t>Electronics (General)</t>
  </si>
  <si>
    <t>Engineering/Construction</t>
  </si>
  <si>
    <t>Entertainment</t>
  </si>
  <si>
    <t>Environmental &amp; Waste Services</t>
  </si>
  <si>
    <t>Farming/Agriculture</t>
  </si>
  <si>
    <t>Financial Svcs. (Non-bank &amp; Insurance)</t>
  </si>
  <si>
    <t>Food Processing</t>
  </si>
  <si>
    <t>Food Wholesalers</t>
  </si>
  <si>
    <t>Furn/Home Furnishings</t>
  </si>
  <si>
    <t>Green &amp; Renewable Energy</t>
  </si>
  <si>
    <t>Healthcare Products</t>
  </si>
  <si>
    <t>Healthcare Support Services</t>
  </si>
  <si>
    <t>Heathcare Information and Technology</t>
  </si>
  <si>
    <t>Hospitals/Healthcare Facilities</t>
  </si>
  <si>
    <t>Hotel/Gaming</t>
  </si>
  <si>
    <t>Household Products</t>
  </si>
  <si>
    <t>Information Services</t>
  </si>
  <si>
    <t>Insurance (General)</t>
  </si>
  <si>
    <t>Insurance (Life)</t>
  </si>
  <si>
    <t>Investments &amp; Asset Management</t>
  </si>
  <si>
    <t>Machinery</t>
  </si>
  <si>
    <t>Metals &amp; Mining</t>
  </si>
  <si>
    <t>Office Equipment &amp; Services</t>
  </si>
  <si>
    <t>Oil/Gas (Production and Exploration)</t>
  </si>
  <si>
    <t>Oil/Gas Distribution</t>
  </si>
  <si>
    <t>Oilfield Svcs/Equip.</t>
  </si>
  <si>
    <t>Packaging &amp; Container</t>
  </si>
  <si>
    <t>Paper/Forest Products</t>
  </si>
  <si>
    <t>Power</t>
  </si>
  <si>
    <t>Precious Metals</t>
  </si>
  <si>
    <t>Real Estate (Development)</t>
  </si>
  <si>
    <t>Real Estate (General/Diversified)</t>
  </si>
  <si>
    <t>Real Estate (Operations &amp; Services)</t>
  </si>
  <si>
    <t>Recreation</t>
  </si>
  <si>
    <t>Restaurant/Dining</t>
  </si>
  <si>
    <t>Retail (Automotive)</t>
  </si>
  <si>
    <t>Retail (Distributors)</t>
  </si>
  <si>
    <t>Retail (General)</t>
  </si>
  <si>
    <t>Retail (Grocery and Food)</t>
  </si>
  <si>
    <t>Retail (Online)</t>
  </si>
  <si>
    <t>Retail (Special Lines)</t>
  </si>
  <si>
    <t>Rubber&amp; Tires</t>
  </si>
  <si>
    <t>Semiconductor</t>
  </si>
  <si>
    <t>Shipbuilding &amp; Marine</t>
  </si>
  <si>
    <t>Shoe</t>
  </si>
  <si>
    <t>Software (Entertainment)</t>
  </si>
  <si>
    <t>Software (Internet)</t>
  </si>
  <si>
    <t>Software (System &amp; Application)</t>
  </si>
  <si>
    <t>Steel</t>
  </si>
  <si>
    <t>Telecom (Wireless)</t>
  </si>
  <si>
    <t>Telecom. Equipment</t>
  </si>
  <si>
    <t>Telecom. Services</t>
  </si>
  <si>
    <t>Transportation</t>
  </si>
  <si>
    <t>Transportation (Railroads)</t>
  </si>
  <si>
    <t>Trucking</t>
  </si>
  <si>
    <t>Utility (Water)</t>
  </si>
  <si>
    <t>Advertising</t>
  </si>
  <si>
    <t>Aerospace/Defense</t>
  </si>
  <si>
    <t>To update this spreadsheet, enter the following</t>
  </si>
  <si>
    <t>Cost of Debt Lookup Table (based on std dev in stock prices)</t>
  </si>
  <si>
    <t>Long Term Treasury bond rate =</t>
  </si>
  <si>
    <t>Standard Deviation</t>
  </si>
  <si>
    <t>Default Spread</t>
  </si>
  <si>
    <t>Risk Premium to Use for Equity =</t>
  </si>
  <si>
    <t>Country Default Spread to use for debt =</t>
  </si>
  <si>
    <t>Industry Name</t>
  </si>
  <si>
    <t>Number of Firms</t>
  </si>
  <si>
    <t>Beta</t>
  </si>
  <si>
    <t>ROE</t>
  </si>
  <si>
    <t>Cost of Equity</t>
  </si>
  <si>
    <t>(ROE - COE)</t>
  </si>
  <si>
    <t>Equity EVA</t>
  </si>
  <si>
    <t>ROC</t>
  </si>
  <si>
    <t>Cost of Capital</t>
  </si>
  <si>
    <t>(ROC - WACC)</t>
  </si>
  <si>
    <t>EVA</t>
  </si>
  <si>
    <t>E/(D+E)</t>
  </si>
  <si>
    <t>Std Dev in Stock</t>
  </si>
  <si>
    <t>Cost of Debt</t>
  </si>
  <si>
    <t>Tax Rate</t>
  </si>
  <si>
    <t>After-tax Cost of Debt</t>
  </si>
  <si>
    <t>D/(D+E)</t>
  </si>
  <si>
    <t>Do you want to use the marginal tax rate?</t>
  </si>
  <si>
    <t>Yes</t>
  </si>
  <si>
    <t>Marginal tax rate =</t>
  </si>
  <si>
    <t>What is this data?</t>
  </si>
  <si>
    <t>Excess Returns (equity and firm) in percent and (millions of) dollar terms</t>
  </si>
  <si>
    <t>India</t>
  </si>
  <si>
    <t>Tobacco</t>
  </si>
  <si>
    <t>NA</t>
  </si>
  <si>
    <t>Homebuilding</t>
  </si>
  <si>
    <t>Insurance (Prop/Cas.)</t>
  </si>
  <si>
    <t>Oil/Gas (Integrated)</t>
  </si>
  <si>
    <t>Publishing &amp; Newspapers</t>
  </si>
  <si>
    <t>R.E.I.T.</t>
  </si>
  <si>
    <t>Reinsurance</t>
  </si>
  <si>
    <t>Semiconductor Equip</t>
  </si>
  <si>
    <t>Total Market (without financials)</t>
  </si>
  <si>
    <t>Retail (Building Supply)</t>
  </si>
  <si>
    <t>Total Market</t>
  </si>
  <si>
    <t>BV of Equity</t>
  </si>
  <si>
    <t>BV of Capital</t>
  </si>
  <si>
    <t>End Game</t>
  </si>
  <si>
    <t>To estimate how much firms earn on their investments, relative to what they need to earn to break even, given the risk.</t>
  </si>
  <si>
    <t>Variable</t>
  </si>
  <si>
    <t>Explanation</t>
  </si>
  <si>
    <t>Why?</t>
  </si>
  <si>
    <t>Number of firms</t>
  </si>
  <si>
    <t>Number of firms in the indusry grouping.</t>
  </si>
  <si>
    <t>Law of large numbers?</t>
  </si>
  <si>
    <t>Average regression beta across companies in the group.</t>
  </si>
  <si>
    <t>Relative risk of sector</t>
  </si>
  <si>
    <t>Aggregated Net Income , across all firms in group, using trailing 12 month data/ Aggregated Book Value of equity, across all firms in group, using most recent balance sheet.</t>
  </si>
  <si>
    <t>Measure of returns earned by equity investors on equity invested in existing projects.</t>
  </si>
  <si>
    <t xml:space="preserve">Risk free Rate + Beta * Equity Risk Premium </t>
  </si>
  <si>
    <t>Required return on equity, given equity risk (beta).</t>
  </si>
  <si>
    <t>ROE - Cost of Equity, across the sector</t>
  </si>
  <si>
    <t>Excess percent returns earned by equity investors</t>
  </si>
  <si>
    <t>Aggregated Book Value of Equity, in most recent balance sheet, across all firms in the group (in milliona of dollars)</t>
  </si>
  <si>
    <t>Measure of equity invested in existing assets</t>
  </si>
  <si>
    <t>Excess dollar returns earned by equity investors</t>
  </si>
  <si>
    <t>Aggregated Operating income , across all firms in group, using trailing 12 month data (1- Effective Tax Rate)/ (BV of Equity + BV of Debt - Cash), across all firms in group, using most recent balance sheet.</t>
  </si>
  <si>
    <t>Measure of returns earned by investors (equity and debt) collectively on capital invested in existing projects.</t>
  </si>
  <si>
    <t>Cost of Equity * (Equity/ (Debt + Equity)) + Cost of Debt (1- Marginal tax rate) *(Debt/ (Debt + Equity)), with aggregated debt and market equity values across all companies in the sector, using most recent balance sheet for debt and most recent year-end for equity.</t>
  </si>
  <si>
    <t>Required return on invested capital, given equity risk (beta).</t>
  </si>
  <si>
    <t>(ROC - Cost of Capital)</t>
  </si>
  <si>
    <t>Excess percent returns earned by all investors</t>
  </si>
  <si>
    <t>(Book Value of Equity + BV of Debt - Cash), aggregated across all firms in the group, in most recent balance sheet.</t>
  </si>
  <si>
    <t>Measure of capital invested in existing assets</t>
  </si>
  <si>
    <t>(ROE - Cost of Equity)* BV of Equity, defined as above, and aggregated across companies (in $ millions)</t>
  </si>
  <si>
    <t>ROC- Cost of Capital, averaged across the sector</t>
  </si>
  <si>
    <t>(ROC - Cost of Capital)* BV of Capital, defined as above, and aggregated across companies (in $ millions)</t>
  </si>
  <si>
    <t>Excess dollar returns earned by all investors</t>
  </si>
  <si>
    <t>Utility (General)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</si>
</sst>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(&quot;$&quot;* #,##0.00_);_(&quot;$&quot;* \(#,##0.00\);_(&quot;$&quot;* &quot;-&quot;??_);_(@_)"/>
  </numFmts>
  <fonts count="15">
    <font>
      <sz val="12"/>
      <color theme="1"/>
      <name val="Calibri"/>
      <family val="2"/>
      <scheme val="minor"/>
    </font>
    <font>
      <b/>
      <i/>
      <sz val="10"/>
      <name val="Geneva"/>
      <family val="2"/>
      <charset val="1"/>
    </font>
    <font>
      <b/>
      <sz val="10"/>
      <name val="Geneva"/>
      <family val="2"/>
      <charset val="1"/>
    </font>
    <font>
      <i/>
      <sz val="9"/>
      <name val="Geneva"/>
      <family val="2"/>
      <charset val="1"/>
    </font>
    <font>
      <sz val="10"/>
      <name val="Verdana"/>
      <family val="2"/>
    </font>
    <font>
      <i/>
      <sz val="9"/>
      <name val="Geneva"/>
      <family val="2"/>
      <charset val="1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67">
    <xf numFmtId="0" fontId="0" fillId="0" borderId="0" xfId="0"/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centerContinuous"/>
    </xf>
    <xf numFmtId="10" fontId="0" fillId="2" borderId="1" xfId="0" applyNumberFormat="1" applyFill="1" applyBorder="1"/>
    <xf numFmtId="10" fontId="0" fillId="0" borderId="0" xfId="0" applyNumberFormat="1" applyBorder="1"/>
    <xf numFmtId="0" fontId="3" fillId="0" borderId="0" xfId="0" applyFont="1" applyAlignment="1">
      <alignment horizontal="centerContinuous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3" borderId="1" xfId="0" applyFont="1" applyFill="1" applyBorder="1" applyAlignment="1">
      <alignment horizontal="center"/>
    </xf>
    <xf numFmtId="10" fontId="6" fillId="0" borderId="1" xfId="2" applyNumberFormat="1" applyFont="1" applyBorder="1" applyAlignment="1">
      <alignment horizontal="center"/>
    </xf>
    <xf numFmtId="0" fontId="10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0" fontId="10" fillId="2" borderId="1" xfId="0" applyNumberFormat="1" applyFont="1" applyFill="1" applyBorder="1"/>
    <xf numFmtId="0" fontId="3" fillId="0" borderId="2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7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1" fillId="4" borderId="3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0" xfId="0" applyFont="1"/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10" fontId="0" fillId="0" borderId="9" xfId="0" applyNumberFormat="1" applyFont="1" applyBorder="1" applyAlignment="1">
      <alignment horizontal="center"/>
    </xf>
    <xf numFmtId="170" fontId="0" fillId="0" borderId="9" xfId="0" applyNumberFormat="1" applyFont="1" applyBorder="1" applyAlignment="1">
      <alignment horizontal="center"/>
    </xf>
    <xf numFmtId="10" fontId="4" fillId="3" borderId="2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10" fontId="6" fillId="0" borderId="1" xfId="2" applyNumberFormat="1" applyFont="1" applyBorder="1"/>
    <xf numFmtId="0" fontId="12" fillId="0" borderId="1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7" fillId="4" borderId="12" xfId="1" applyFill="1" applyBorder="1" applyAlignment="1">
      <alignment horizontal="left"/>
    </xf>
    <xf numFmtId="0" fontId="7" fillId="4" borderId="13" xfId="1" applyFill="1" applyBorder="1" applyAlignment="1">
      <alignment horizontal="left"/>
    </xf>
    <xf numFmtId="0" fontId="7" fillId="4" borderId="18" xfId="1" applyFill="1" applyBorder="1" applyAlignment="1">
      <alignment horizontal="left"/>
    </xf>
    <xf numFmtId="0" fontId="13" fillId="4" borderId="14" xfId="0" applyFont="1" applyFill="1" applyBorder="1" applyAlignment="1">
      <alignment horizontal="left"/>
    </xf>
    <xf numFmtId="0" fontId="13" fillId="4" borderId="15" xfId="0" applyFont="1" applyFill="1" applyBorder="1" applyAlignment="1">
      <alignment horizontal="left"/>
    </xf>
    <xf numFmtId="0" fontId="13" fillId="4" borderId="7" xfId="0" applyFont="1" applyFill="1" applyBorder="1" applyAlignment="1">
      <alignment horizontal="left"/>
    </xf>
    <xf numFmtId="0" fontId="13" fillId="4" borderId="19" xfId="0" applyFont="1" applyFill="1" applyBorder="1" applyAlignment="1">
      <alignment horizontal="left"/>
    </xf>
    <xf numFmtId="0" fontId="7" fillId="5" borderId="0" xfId="1" applyFill="1" applyAlignment="1">
      <alignment horizontal="center" vertical="center"/>
    </xf>
    <xf numFmtId="15" fontId="14" fillId="4" borderId="16" xfId="0" applyNumberFormat="1" applyFont="1" applyFill="1" applyBorder="1" applyAlignment="1">
      <alignment horizontal="left"/>
    </xf>
    <xf numFmtId="15" fontId="14" fillId="4" borderId="17" xfId="0" applyNumberFormat="1" applyFont="1" applyFill="1" applyBorder="1" applyAlignment="1">
      <alignment horizontal="left"/>
    </xf>
    <xf numFmtId="15" fontId="14" fillId="4" borderId="20" xfId="0" applyNumberFormat="1" applyFont="1" applyFill="1" applyBorder="1" applyAlignment="1">
      <alignment horizontal="left"/>
    </xf>
    <xf numFmtId="0" fontId="7" fillId="4" borderId="14" xfId="1" applyFill="1" applyBorder="1" applyAlignment="1">
      <alignment horizontal="left"/>
    </xf>
    <xf numFmtId="0" fontId="7" fillId="4" borderId="15" xfId="1" applyFill="1" applyBorder="1" applyAlignment="1">
      <alignment horizontal="left"/>
    </xf>
    <xf numFmtId="0" fontId="7" fillId="4" borderId="19" xfId="1" applyFill="1" applyBorder="1" applyAlignment="1">
      <alignment horizontal="left"/>
    </xf>
    <xf numFmtId="15" fontId="7" fillId="4" borderId="14" xfId="1" applyNumberFormat="1" applyFill="1" applyBorder="1" applyAlignment="1">
      <alignment horizontal="left"/>
    </xf>
    <xf numFmtId="15" fontId="7" fillId="4" borderId="15" xfId="1" applyNumberFormat="1" applyFill="1" applyBorder="1" applyAlignment="1">
      <alignment horizontal="left"/>
    </xf>
    <xf numFmtId="15" fontId="7" fillId="4" borderId="19" xfId="1" applyNumberFormat="1" applyFill="1" applyBorder="1" applyAlignment="1">
      <alignment horizontal="left"/>
    </xf>
    <xf numFmtId="0" fontId="7" fillId="4" borderId="14" xfId="1" applyFill="1" applyBorder="1"/>
    <xf numFmtId="0" fontId="7" fillId="4" borderId="15" xfId="1" applyFill="1" applyBorder="1"/>
    <xf numFmtId="0" fontId="7" fillId="4" borderId="19" xfId="1" applyFill="1" applyBorder="1"/>
  </cellXfs>
  <cellStyles count="3">
    <cellStyle name="Hyperlink" xfId="1" builtinId="8"/>
    <cellStyle name="Normal" xfId="0" builtinId="0"/>
    <cellStyle name="Percent" xfId="2" builtinId="5"/>
  </cellStyles>
  <dxfs count="23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Genev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9:S115" totalsRowShown="0" headerRowDxfId="3" headerRowBorderDxfId="1" tableBorderDxfId="2" totalsRowBorderDxfId="0">
  <autoFilter ref="A19:S115"/>
  <tableColumns count="19">
    <tableColumn id="1" name="Industry Name" dataDxfId="22"/>
    <tableColumn id="2" name="Number of Firms" dataDxfId="21"/>
    <tableColumn id="3" name="Beta" dataDxfId="20"/>
    <tableColumn id="4" name="ROE" dataDxfId="19"/>
    <tableColumn id="5" name="Cost of Equity" dataDxfId="18"/>
    <tableColumn id="6" name="(ROE - COE)" dataDxfId="17"/>
    <tableColumn id="7" name="BV of Equity" dataDxfId="16"/>
    <tableColumn id="8" name="Equity EVA" dataDxfId="15"/>
    <tableColumn id="9" name="ROC" dataDxfId="14"/>
    <tableColumn id="10" name="Cost of Capital" dataDxfId="13"/>
    <tableColumn id="11" name="(ROC - WACC)" dataDxfId="12"/>
    <tableColumn id="12" name="BV of Capital" dataDxfId="11"/>
    <tableColumn id="13" name="EVA" dataDxfId="10"/>
    <tableColumn id="14" name="E/(D+E)" dataDxfId="9"/>
    <tableColumn id="15" name="Std Dev in Stock" dataDxfId="8"/>
    <tableColumn id="16" name="Cost of Debt" dataDxfId="7"/>
    <tableColumn id="17" name="Tax Rate" dataDxfId="6"/>
    <tableColumn id="18" name="After-tax Cost of Debt" dataDxfId="5"/>
    <tableColumn id="19" name="D/(D+E)" dataDxfId="4" dataCellStyle="Perce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C65536"/>
    </sheetView>
  </sheetViews>
  <sheetFormatPr defaultRowHeight="15.6"/>
  <cols>
    <col min="1" max="1" width="33.296875" customWidth="1"/>
    <col min="2" max="2" width="60" bestFit="1" customWidth="1"/>
    <col min="3" max="3" width="86.5" bestFit="1" customWidth="1"/>
    <col min="4" max="256" width="11.19921875" customWidth="1"/>
  </cols>
  <sheetData>
    <row r="1" spans="1:3" ht="19.95" customHeight="1" thickBot="1">
      <c r="A1" s="37" t="s">
        <v>129</v>
      </c>
      <c r="B1" s="45" t="s">
        <v>130</v>
      </c>
      <c r="C1" s="46"/>
    </row>
    <row r="3" spans="1:3">
      <c r="A3" s="38" t="s">
        <v>131</v>
      </c>
      <c r="B3" s="38" t="s">
        <v>132</v>
      </c>
      <c r="C3" s="39" t="s">
        <v>133</v>
      </c>
    </row>
    <row r="4" spans="1:3">
      <c r="A4" s="40" t="s">
        <v>134</v>
      </c>
      <c r="B4" s="41" t="s">
        <v>135</v>
      </c>
      <c r="C4" s="42" t="s">
        <v>136</v>
      </c>
    </row>
    <row r="5" spans="1:3">
      <c r="A5" s="40" t="s">
        <v>94</v>
      </c>
      <c r="B5" s="42" t="s">
        <v>137</v>
      </c>
      <c r="C5" s="42" t="s">
        <v>138</v>
      </c>
    </row>
    <row r="6" spans="1:3" ht="46.8">
      <c r="A6" s="40" t="s">
        <v>95</v>
      </c>
      <c r="B6" s="42" t="s">
        <v>139</v>
      </c>
      <c r="C6" s="42" t="s">
        <v>140</v>
      </c>
    </row>
    <row r="7" spans="1:3">
      <c r="A7" s="40" t="s">
        <v>96</v>
      </c>
      <c r="B7" s="42" t="s">
        <v>141</v>
      </c>
      <c r="C7" s="42" t="s">
        <v>142</v>
      </c>
    </row>
    <row r="8" spans="1:3">
      <c r="A8" s="40" t="s">
        <v>97</v>
      </c>
      <c r="B8" s="42" t="s">
        <v>143</v>
      </c>
      <c r="C8" s="42" t="s">
        <v>144</v>
      </c>
    </row>
    <row r="9" spans="1:3" ht="31.2">
      <c r="A9" s="40" t="s">
        <v>127</v>
      </c>
      <c r="B9" s="42" t="s">
        <v>145</v>
      </c>
      <c r="C9" s="42" t="s">
        <v>146</v>
      </c>
    </row>
    <row r="10" spans="1:3" ht="31.2">
      <c r="A10" s="40" t="s">
        <v>98</v>
      </c>
      <c r="B10" s="42" t="s">
        <v>156</v>
      </c>
      <c r="C10" s="42" t="s">
        <v>147</v>
      </c>
    </row>
    <row r="11" spans="1:3" ht="62.4">
      <c r="A11" s="40" t="s">
        <v>99</v>
      </c>
      <c r="B11" s="42" t="s">
        <v>148</v>
      </c>
      <c r="C11" s="42" t="s">
        <v>149</v>
      </c>
    </row>
    <row r="12" spans="1:3" ht="62.4">
      <c r="A12" s="40" t="s">
        <v>100</v>
      </c>
      <c r="B12" s="42" t="s">
        <v>150</v>
      </c>
      <c r="C12" s="42" t="s">
        <v>151</v>
      </c>
    </row>
    <row r="13" spans="1:3">
      <c r="A13" s="40" t="s">
        <v>152</v>
      </c>
      <c r="B13" s="42" t="s">
        <v>157</v>
      </c>
      <c r="C13" s="42" t="s">
        <v>153</v>
      </c>
    </row>
    <row r="14" spans="1:3" ht="31.2">
      <c r="A14" s="40" t="s">
        <v>128</v>
      </c>
      <c r="B14" s="42" t="s">
        <v>154</v>
      </c>
      <c r="C14" s="42" t="s">
        <v>155</v>
      </c>
    </row>
    <row r="15" spans="1:3" ht="31.2">
      <c r="A15" s="40" t="s">
        <v>102</v>
      </c>
      <c r="B15" s="42" t="s">
        <v>158</v>
      </c>
      <c r="C15" s="42" t="s">
        <v>159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tabSelected="1" workbookViewId="0">
      <selection activeCell="C13" sqref="C13"/>
    </sheetView>
  </sheetViews>
  <sheetFormatPr defaultRowHeight="15.6"/>
  <cols>
    <col min="1" max="1" width="33.19921875" style="26" bestFit="1" customWidth="1"/>
    <col min="2" max="2" width="15.796875" customWidth="1"/>
    <col min="3" max="3" width="18.796875" bestFit="1" customWidth="1"/>
    <col min="4" max="4" width="34.69921875" bestFit="1" customWidth="1"/>
    <col min="5" max="5" width="24.69921875" bestFit="1" customWidth="1"/>
    <col min="6" max="6" width="12.5" customWidth="1"/>
    <col min="7" max="7" width="14.19921875" bestFit="1" customWidth="1"/>
    <col min="8" max="8" width="12.796875" customWidth="1"/>
    <col min="9" max="9" width="11.19921875" customWidth="1"/>
    <col min="10" max="10" width="20.296875" bestFit="1" customWidth="1"/>
    <col min="11" max="11" width="14.19921875" customWidth="1"/>
    <col min="12" max="12" width="15.19921875" bestFit="1" customWidth="1"/>
    <col min="13" max="13" width="13.19921875" bestFit="1" customWidth="1"/>
    <col min="14" max="14" width="11.19921875" customWidth="1"/>
    <col min="15" max="15" width="15.796875" customWidth="1"/>
    <col min="16" max="16" width="13" customWidth="1"/>
    <col min="17" max="17" width="11.19921875" customWidth="1"/>
    <col min="18" max="18" width="20.19921875" customWidth="1"/>
    <col min="19" max="256" width="11.19921875" customWidth="1"/>
  </cols>
  <sheetData>
    <row r="1" spans="1:13">
      <c r="A1" s="22" t="s">
        <v>0</v>
      </c>
      <c r="B1" s="55">
        <v>44931</v>
      </c>
      <c r="C1" s="56"/>
      <c r="D1" s="56"/>
      <c r="E1" s="56"/>
      <c r="F1" s="56"/>
      <c r="G1" s="57"/>
      <c r="I1" s="54"/>
      <c r="J1" s="54"/>
    </row>
    <row r="2" spans="1:13">
      <c r="A2" s="23"/>
      <c r="B2" s="58"/>
      <c r="C2" s="59"/>
      <c r="D2" s="59"/>
      <c r="E2" s="59"/>
      <c r="F2" s="59"/>
      <c r="G2" s="60"/>
      <c r="I2" s="54"/>
      <c r="J2" s="54"/>
    </row>
    <row r="3" spans="1:13">
      <c r="A3" s="23" t="s">
        <v>112</v>
      </c>
      <c r="B3" s="50" t="s">
        <v>113</v>
      </c>
      <c r="C3" s="51"/>
      <c r="D3" s="51"/>
      <c r="E3" s="52"/>
      <c r="F3" s="50" t="s">
        <v>114</v>
      </c>
      <c r="G3" s="53"/>
      <c r="H3" s="13"/>
      <c r="I3" s="54"/>
      <c r="J3" s="54"/>
    </row>
    <row r="4" spans="1:13">
      <c r="A4" s="23"/>
      <c r="B4" s="61"/>
      <c r="C4" s="62"/>
      <c r="D4" s="62"/>
      <c r="E4" s="62"/>
      <c r="F4" s="62"/>
      <c r="G4" s="63"/>
      <c r="I4" s="54"/>
      <c r="J4" s="54"/>
    </row>
    <row r="5" spans="1:13">
      <c r="A5" s="23"/>
      <c r="B5" s="64"/>
      <c r="C5" s="65"/>
      <c r="D5" s="65"/>
      <c r="E5" s="65"/>
      <c r="F5" s="65"/>
      <c r="G5" s="66"/>
      <c r="I5" s="54"/>
      <c r="J5" s="54"/>
    </row>
    <row r="6" spans="1:13" s="1" customFormat="1">
      <c r="A6" s="23"/>
      <c r="B6" s="58"/>
      <c r="C6" s="59"/>
      <c r="D6" s="59"/>
      <c r="E6" s="59"/>
      <c r="F6" s="59"/>
      <c r="G6" s="60"/>
      <c r="I6" s="54"/>
      <c r="J6" s="54"/>
    </row>
    <row r="7" spans="1:13" ht="16.2" thickBot="1">
      <c r="A7" s="24"/>
      <c r="B7" s="47"/>
      <c r="C7" s="48"/>
      <c r="D7" s="48"/>
      <c r="E7" s="48"/>
      <c r="F7" s="48"/>
      <c r="G7" s="49"/>
    </row>
    <row r="8" spans="1:13" s="2" customFormat="1" ht="16.95" customHeight="1">
      <c r="A8" s="25" t="s">
        <v>85</v>
      </c>
      <c r="K8" s="3" t="s">
        <v>86</v>
      </c>
      <c r="L8" s="3"/>
      <c r="M8" s="3"/>
    </row>
    <row r="9" spans="1:13">
      <c r="A9" s="26" t="s">
        <v>87</v>
      </c>
      <c r="E9" s="4">
        <v>3.8800000000000001E-2</v>
      </c>
      <c r="F9" s="5"/>
      <c r="G9" s="5"/>
      <c r="H9" s="5"/>
      <c r="K9" s="6" t="s">
        <v>88</v>
      </c>
      <c r="L9" s="6"/>
      <c r="M9" s="7" t="s">
        <v>89</v>
      </c>
    </row>
    <row r="10" spans="1:13">
      <c r="A10" s="26" t="s">
        <v>90</v>
      </c>
      <c r="E10" s="4">
        <v>9.7299999999999998E-2</v>
      </c>
      <c r="F10" s="5"/>
      <c r="G10" s="5"/>
      <c r="H10" s="5"/>
      <c r="K10" s="14">
        <v>0</v>
      </c>
      <c r="L10" s="15">
        <v>0.25</v>
      </c>
      <c r="M10" s="16">
        <v>8.5000000000000006E-3</v>
      </c>
    </row>
    <row r="11" spans="1:13">
      <c r="A11" s="26" t="s">
        <v>91</v>
      </c>
      <c r="E11" s="4">
        <v>2.69E-2</v>
      </c>
      <c r="F11" s="5"/>
      <c r="K11" s="14">
        <v>0.25000099999999997</v>
      </c>
      <c r="L11" s="15">
        <v>0.5</v>
      </c>
      <c r="M11" s="16">
        <v>1.6199999999999999E-2</v>
      </c>
    </row>
    <row r="12" spans="1:13">
      <c r="K12" s="14">
        <v>0.50000100000000003</v>
      </c>
      <c r="L12" s="15">
        <v>0.65</v>
      </c>
      <c r="M12" s="16">
        <v>0.02</v>
      </c>
    </row>
    <row r="13" spans="1:13">
      <c r="A13" s="27" t="s">
        <v>109</v>
      </c>
      <c r="B13" s="10"/>
      <c r="C13" s="10"/>
      <c r="D13" s="10"/>
      <c r="E13" s="11" t="s">
        <v>110</v>
      </c>
      <c r="K13" s="14">
        <v>0.65000100000000005</v>
      </c>
      <c r="L13" s="15">
        <v>0.8</v>
      </c>
      <c r="M13" s="16">
        <v>3.1300000000000001E-2</v>
      </c>
    </row>
    <row r="14" spans="1:13">
      <c r="A14" s="27" t="s">
        <v>111</v>
      </c>
      <c r="B14" s="10"/>
      <c r="C14" s="10"/>
      <c r="D14" s="10"/>
      <c r="E14" s="36">
        <v>0.3</v>
      </c>
      <c r="K14" s="14">
        <v>0.80000099999999996</v>
      </c>
      <c r="L14" s="15">
        <v>0.9</v>
      </c>
      <c r="M14" s="16">
        <v>5.2600000000000001E-2</v>
      </c>
    </row>
    <row r="15" spans="1:13">
      <c r="K15" s="14">
        <v>0.90000100000000005</v>
      </c>
      <c r="L15" s="15">
        <v>1</v>
      </c>
      <c r="M15" s="16">
        <v>7.3700000000000002E-2</v>
      </c>
    </row>
    <row r="16" spans="1:13">
      <c r="K16" s="14">
        <v>1.0000009999999999</v>
      </c>
      <c r="L16" s="15">
        <v>10</v>
      </c>
      <c r="M16" s="16">
        <v>0.1157</v>
      </c>
    </row>
    <row r="17" spans="1:19">
      <c r="K17" s="8"/>
    </row>
    <row r="18" spans="1:19">
      <c r="K18" s="8"/>
    </row>
    <row r="19" spans="1:19" s="9" customFormat="1" ht="34.950000000000003" customHeight="1">
      <c r="A19" s="28" t="s">
        <v>92</v>
      </c>
      <c r="B19" s="17" t="s">
        <v>93</v>
      </c>
      <c r="C19" s="17" t="s">
        <v>94</v>
      </c>
      <c r="D19" s="17" t="s">
        <v>95</v>
      </c>
      <c r="E19" s="17" t="s">
        <v>96</v>
      </c>
      <c r="F19" s="17" t="s">
        <v>97</v>
      </c>
      <c r="G19" s="17" t="s">
        <v>127</v>
      </c>
      <c r="H19" s="17" t="s">
        <v>98</v>
      </c>
      <c r="I19" s="17" t="s">
        <v>99</v>
      </c>
      <c r="J19" s="17" t="s">
        <v>100</v>
      </c>
      <c r="K19" s="17" t="s">
        <v>101</v>
      </c>
      <c r="L19" s="17" t="s">
        <v>128</v>
      </c>
      <c r="M19" s="17" t="s">
        <v>102</v>
      </c>
      <c r="N19" s="17" t="s">
        <v>103</v>
      </c>
      <c r="O19" s="17" t="s">
        <v>104</v>
      </c>
      <c r="P19" s="17" t="s">
        <v>105</v>
      </c>
      <c r="Q19" s="17" t="s">
        <v>106</v>
      </c>
      <c r="R19" s="17" t="s">
        <v>107</v>
      </c>
      <c r="S19" s="43" t="s">
        <v>108</v>
      </c>
    </row>
    <row r="20" spans="1:19" s="30" customFormat="1">
      <c r="A20" s="29" t="s">
        <v>83</v>
      </c>
      <c r="B20" s="21">
        <v>13</v>
      </c>
      <c r="C20" s="18">
        <v>1.3923945058083991</v>
      </c>
      <c r="D20" s="19">
        <v>0.18674035123241006</v>
      </c>
      <c r="E20" s="12">
        <f>$E$9+C20*$E$10</f>
        <v>0.17427998541515724</v>
      </c>
      <c r="F20" s="19">
        <f>D20-E20</f>
        <v>1.2460365817252822E-2</v>
      </c>
      <c r="G20" s="20">
        <v>167.923</v>
      </c>
      <c r="H20" s="20">
        <f>F20*G20</f>
        <v>2.0923820091305458</v>
      </c>
      <c r="I20" s="12">
        <v>0.5481964403891354</v>
      </c>
      <c r="J20" s="12">
        <f>E20*(1-S20)+R20*S20</f>
        <v>0.17294209598726432</v>
      </c>
      <c r="K20" s="19">
        <f>I20-J20</f>
        <v>0.37525434440187111</v>
      </c>
      <c r="L20" s="20">
        <v>47.378999999999976</v>
      </c>
      <c r="M20" s="20">
        <f>K20*L20</f>
        <v>17.779175583416244</v>
      </c>
      <c r="N20" s="19">
        <v>0.98856015737715919</v>
      </c>
      <c r="O20" s="12">
        <v>0.4410825185267665</v>
      </c>
      <c r="P20" s="19">
        <f>$E$9+VLOOKUP(O20,$K$10:$M$16,3)+$E$11</f>
        <v>8.1900000000000001E-2</v>
      </c>
      <c r="Q20" s="19">
        <v>0.21264464785825343</v>
      </c>
      <c r="R20" s="12">
        <f>IF($E$13="Yes",P20*(1-$E$14),P20*(1-Q20))</f>
        <v>5.7329999999999999E-2</v>
      </c>
      <c r="S20" s="44">
        <f>1-N20</f>
        <v>1.1439842622840812E-2</v>
      </c>
    </row>
    <row r="21" spans="1:19" s="30" customFormat="1">
      <c r="A21" s="29" t="s">
        <v>84</v>
      </c>
      <c r="B21" s="21">
        <v>13</v>
      </c>
      <c r="C21" s="18">
        <v>1.3454642778430099</v>
      </c>
      <c r="D21" s="19">
        <v>0.26077069865411751</v>
      </c>
      <c r="E21" s="12">
        <f t="shared" ref="E21:E84" si="0">$E$9+C21*$E$10</f>
        <v>0.16971367423412487</v>
      </c>
      <c r="F21" s="19">
        <f t="shared" ref="F21:F84" si="1">D21-E21</f>
        <v>9.1057024419992638E-2</v>
      </c>
      <c r="G21" s="20">
        <v>4946.9400000000005</v>
      </c>
      <c r="H21" s="20">
        <f t="shared" ref="H21:H84" si="2">F21*G21</f>
        <v>450.45363638423845</v>
      </c>
      <c r="I21" s="12">
        <v>0.32757262775191348</v>
      </c>
      <c r="J21" s="12">
        <f t="shared" ref="J21:J84" si="3">E21*(1-S21)+R21*S21</f>
        <v>0.16928779867069227</v>
      </c>
      <c r="K21" s="19">
        <f t="shared" ref="K21:K84" si="4">I21-J21</f>
        <v>0.15828482908122121</v>
      </c>
      <c r="L21" s="20">
        <v>2981.8452115729929</v>
      </c>
      <c r="M21" s="20">
        <f t="shared" ref="M21:M84" si="5">K21*L21</f>
        <v>471.9808596604891</v>
      </c>
      <c r="N21" s="19">
        <v>0.99621052108916308</v>
      </c>
      <c r="O21" s="12">
        <v>0.36855101996361572</v>
      </c>
      <c r="P21" s="19">
        <f t="shared" ref="P21:P84" si="6">$E$9+VLOOKUP(O21,$K$10:$M$16,3)+$E$11</f>
        <v>8.1900000000000001E-2</v>
      </c>
      <c r="Q21" s="19">
        <v>0.25608993866798979</v>
      </c>
      <c r="R21" s="12">
        <f t="shared" ref="R21:R84" si="7">IF($E$13="Yes",P21*(1-$E$14),P21*(1-Q21))</f>
        <v>5.7329999999999999E-2</v>
      </c>
      <c r="S21" s="44">
        <f t="shared" ref="S21:S84" si="8">1-N21</f>
        <v>3.7894789108369187E-3</v>
      </c>
    </row>
    <row r="22" spans="1:19" s="30" customFormat="1">
      <c r="A22" s="29" t="s">
        <v>1</v>
      </c>
      <c r="B22" s="21">
        <v>6</v>
      </c>
      <c r="C22" s="18">
        <v>1.5171750505188755</v>
      </c>
      <c r="D22" s="19" t="s">
        <v>116</v>
      </c>
      <c r="E22" s="12">
        <f t="shared" si="0"/>
        <v>0.18642113241548658</v>
      </c>
      <c r="F22" s="19" t="e">
        <f t="shared" si="1"/>
        <v>#VALUE!</v>
      </c>
      <c r="G22" s="20" t="s">
        <v>116</v>
      </c>
      <c r="H22" s="20" t="s">
        <v>116</v>
      </c>
      <c r="I22" s="12">
        <v>9.4355938161953916E-3</v>
      </c>
      <c r="J22" s="12">
        <f t="shared" si="3"/>
        <v>0.12591606274524506</v>
      </c>
      <c r="K22" s="19">
        <f t="shared" si="4"/>
        <v>-0.11648046892904966</v>
      </c>
      <c r="L22" s="20">
        <v>7401.74</v>
      </c>
      <c r="M22" s="20">
        <f t="shared" si="5"/>
        <v>-862.15814609090398</v>
      </c>
      <c r="N22" s="19">
        <v>0.53129956691755731</v>
      </c>
      <c r="O22" s="12">
        <v>0.38411907063678979</v>
      </c>
      <c r="P22" s="19">
        <f t="shared" si="6"/>
        <v>8.1900000000000001E-2</v>
      </c>
      <c r="Q22" s="19">
        <v>0.12327627199239181</v>
      </c>
      <c r="R22" s="12">
        <f t="shared" si="7"/>
        <v>5.7329999999999999E-2</v>
      </c>
      <c r="S22" s="44">
        <f t="shared" si="8"/>
        <v>0.46870043308244269</v>
      </c>
    </row>
    <row r="23" spans="1:19" s="30" customFormat="1">
      <c r="A23" s="29" t="s">
        <v>2</v>
      </c>
      <c r="B23" s="21">
        <v>323</v>
      </c>
      <c r="C23" s="18">
        <v>0.88274185712873898</v>
      </c>
      <c r="D23" s="19">
        <v>0.12668209634763825</v>
      </c>
      <c r="E23" s="12">
        <f t="shared" si="0"/>
        <v>0.1246907826986263</v>
      </c>
      <c r="F23" s="19">
        <f t="shared" si="1"/>
        <v>1.9913136490119498E-3</v>
      </c>
      <c r="G23" s="20">
        <v>11278.262999999994</v>
      </c>
      <c r="H23" s="20">
        <f t="shared" si="2"/>
        <v>22.458559049046446</v>
      </c>
      <c r="I23" s="12">
        <v>0.10388355683297126</v>
      </c>
      <c r="J23" s="12">
        <f t="shared" si="3"/>
        <v>0.11294072993537316</v>
      </c>
      <c r="K23" s="19">
        <f t="shared" si="4"/>
        <v>-9.0571731024018942E-3</v>
      </c>
      <c r="L23" s="20">
        <v>25230.278501075194</v>
      </c>
      <c r="M23" s="20">
        <f t="shared" si="5"/>
        <v>-228.51499980604703</v>
      </c>
      <c r="N23" s="19">
        <v>0.82556537658086393</v>
      </c>
      <c r="O23" s="12">
        <v>0.41301615490761912</v>
      </c>
      <c r="P23" s="19">
        <f t="shared" si="6"/>
        <v>8.1900000000000001E-2</v>
      </c>
      <c r="Q23" s="19">
        <v>0.17643566238553379</v>
      </c>
      <c r="R23" s="12">
        <f t="shared" si="7"/>
        <v>5.7329999999999999E-2</v>
      </c>
      <c r="S23" s="44">
        <f t="shared" si="8"/>
        <v>0.17443462341913607</v>
      </c>
    </row>
    <row r="24" spans="1:19" s="30" customFormat="1">
      <c r="A24" s="29" t="s">
        <v>3</v>
      </c>
      <c r="B24" s="21">
        <v>12</v>
      </c>
      <c r="C24" s="18">
        <v>1.5364730759746799</v>
      </c>
      <c r="D24" s="19">
        <v>7.1486319773613166E-2</v>
      </c>
      <c r="E24" s="12">
        <f t="shared" si="0"/>
        <v>0.18829883029233635</v>
      </c>
      <c r="F24" s="19">
        <f t="shared" si="1"/>
        <v>-0.11681251051872318</v>
      </c>
      <c r="G24" s="20">
        <v>30009.517999999996</v>
      </c>
      <c r="H24" s="20">
        <f t="shared" si="2"/>
        <v>-3505.4871370368123</v>
      </c>
      <c r="I24" s="12">
        <v>6.2256581950835124E-2</v>
      </c>
      <c r="J24" s="12">
        <f t="shared" si="3"/>
        <v>0.15797786495964419</v>
      </c>
      <c r="K24" s="19">
        <f t="shared" si="4"/>
        <v>-9.5721283008809069E-2</v>
      </c>
      <c r="L24" s="20">
        <v>65458.196999999993</v>
      </c>
      <c r="M24" s="20">
        <f t="shared" si="5"/>
        <v>-6265.7426002833763</v>
      </c>
      <c r="N24" s="19">
        <v>0.7684871639686135</v>
      </c>
      <c r="O24" s="12">
        <v>0.25484685018421077</v>
      </c>
      <c r="P24" s="19">
        <f t="shared" si="6"/>
        <v>8.1900000000000001E-2</v>
      </c>
      <c r="Q24" s="19">
        <v>0.14758140157781327</v>
      </c>
      <c r="R24" s="12">
        <f t="shared" si="7"/>
        <v>5.7329999999999999E-2</v>
      </c>
      <c r="S24" s="44">
        <f t="shared" si="8"/>
        <v>0.2315128360313865</v>
      </c>
    </row>
    <row r="25" spans="1:19" s="30" customFormat="1">
      <c r="A25" s="29" t="s">
        <v>4</v>
      </c>
      <c r="B25" s="21">
        <v>107</v>
      </c>
      <c r="C25" s="18">
        <v>1.3070842379564478</v>
      </c>
      <c r="D25" s="19">
        <v>0.1402241244392409</v>
      </c>
      <c r="E25" s="12">
        <f t="shared" si="0"/>
        <v>0.16597929635316236</v>
      </c>
      <c r="F25" s="19">
        <f t="shared" si="1"/>
        <v>-2.575517191392146E-2</v>
      </c>
      <c r="G25" s="20">
        <v>13057.745999999999</v>
      </c>
      <c r="H25" s="20">
        <f t="shared" si="2"/>
        <v>-336.30449303832029</v>
      </c>
      <c r="I25" s="12">
        <v>0.10468095423115484</v>
      </c>
      <c r="J25" s="12">
        <f t="shared" si="3"/>
        <v>0.15236620502979414</v>
      </c>
      <c r="K25" s="19">
        <f t="shared" si="4"/>
        <v>-4.7685250798639306E-2</v>
      </c>
      <c r="L25" s="20">
        <v>18810.317767125129</v>
      </c>
      <c r="M25" s="20">
        <f t="shared" si="5"/>
        <v>-896.97472032746271</v>
      </c>
      <c r="N25" s="19">
        <v>0.87470612530136282</v>
      </c>
      <c r="O25" s="12">
        <v>0.31370845470074421</v>
      </c>
      <c r="P25" s="19">
        <f t="shared" si="6"/>
        <v>8.1900000000000001E-2</v>
      </c>
      <c r="Q25" s="19">
        <v>0.21705105812900002</v>
      </c>
      <c r="R25" s="12">
        <f t="shared" si="7"/>
        <v>5.7329999999999999E-2</v>
      </c>
      <c r="S25" s="44">
        <f t="shared" si="8"/>
        <v>0.12529387469863718</v>
      </c>
    </row>
    <row r="26" spans="1:19" s="30" customFormat="1">
      <c r="A26" s="29" t="s">
        <v>5</v>
      </c>
      <c r="B26" s="21">
        <v>32</v>
      </c>
      <c r="C26" s="18">
        <v>1.7819924185977258</v>
      </c>
      <c r="D26" s="19">
        <v>0.11613226599543409</v>
      </c>
      <c r="E26" s="12">
        <f t="shared" si="0"/>
        <v>0.21218786232955872</v>
      </c>
      <c r="F26" s="19">
        <f t="shared" si="1"/>
        <v>-9.6055596334124624E-2</v>
      </c>
      <c r="G26" s="20">
        <v>218662.39999999994</v>
      </c>
      <c r="H26" s="20">
        <f t="shared" si="2"/>
        <v>-21003.747227850887</v>
      </c>
      <c r="I26" s="12">
        <v>1.2337163217722785E-4</v>
      </c>
      <c r="J26" s="12">
        <f t="shared" si="3"/>
        <v>0.15738988834237802</v>
      </c>
      <c r="K26" s="19">
        <f t="shared" si="4"/>
        <v>-0.15726651671020078</v>
      </c>
      <c r="L26" s="20">
        <v>223279.06329046335</v>
      </c>
      <c r="M26" s="20">
        <f t="shared" si="5"/>
        <v>-35114.320538007632</v>
      </c>
      <c r="N26" s="19">
        <v>0.64614018840991672</v>
      </c>
      <c r="O26" s="12">
        <v>0.29654230824657929</v>
      </c>
      <c r="P26" s="19">
        <f t="shared" si="6"/>
        <v>8.1900000000000001E-2</v>
      </c>
      <c r="Q26" s="19">
        <v>0.14184214278687582</v>
      </c>
      <c r="R26" s="12">
        <f t="shared" si="7"/>
        <v>5.7329999999999999E-2</v>
      </c>
      <c r="S26" s="44">
        <f t="shared" si="8"/>
        <v>0.35385981159008328</v>
      </c>
    </row>
    <row r="27" spans="1:19" s="30" customFormat="1">
      <c r="A27" s="29" t="s">
        <v>6</v>
      </c>
      <c r="B27" s="21">
        <v>5</v>
      </c>
      <c r="C27" s="18">
        <v>1.4886640708644094</v>
      </c>
      <c r="D27" s="19">
        <v>0.20785882863575947</v>
      </c>
      <c r="E27" s="12">
        <f t="shared" si="0"/>
        <v>0.18364701409510703</v>
      </c>
      <c r="F27" s="19">
        <f t="shared" si="1"/>
        <v>2.4211814540652438E-2</v>
      </c>
      <c r="G27" s="20">
        <v>3686.3</v>
      </c>
      <c r="H27" s="20">
        <f t="shared" si="2"/>
        <v>89.252011941207087</v>
      </c>
      <c r="I27" s="12">
        <v>1.5031497250924336E-3</v>
      </c>
      <c r="J27" s="12">
        <f t="shared" si="3"/>
        <v>0.15209452062803144</v>
      </c>
      <c r="K27" s="19">
        <f t="shared" si="4"/>
        <v>-0.150591370902939</v>
      </c>
      <c r="L27" s="20">
        <v>4248.6286813522584</v>
      </c>
      <c r="M27" s="20">
        <f t="shared" si="5"/>
        <v>-639.80681758238256</v>
      </c>
      <c r="N27" s="19">
        <v>0.75021184839503097</v>
      </c>
      <c r="O27" s="12">
        <v>0.26521652183277961</v>
      </c>
      <c r="P27" s="19">
        <f t="shared" si="6"/>
        <v>8.1900000000000001E-2</v>
      </c>
      <c r="Q27" s="19">
        <v>0.20868136902854367</v>
      </c>
      <c r="R27" s="12">
        <f t="shared" si="7"/>
        <v>5.7329999999999999E-2</v>
      </c>
      <c r="S27" s="44">
        <f t="shared" si="8"/>
        <v>0.24978815160496903</v>
      </c>
    </row>
    <row r="28" spans="1:19" s="30" customFormat="1">
      <c r="A28" s="29" t="s">
        <v>7</v>
      </c>
      <c r="B28" s="21">
        <v>19</v>
      </c>
      <c r="C28" s="18">
        <v>0.78224509684522947</v>
      </c>
      <c r="D28" s="19">
        <v>0.18778638575275169</v>
      </c>
      <c r="E28" s="12">
        <f t="shared" si="0"/>
        <v>0.11491244792304083</v>
      </c>
      <c r="F28" s="19">
        <f t="shared" si="1"/>
        <v>7.2873937829710869E-2</v>
      </c>
      <c r="G28" s="20">
        <v>1693.5199999999998</v>
      </c>
      <c r="H28" s="20">
        <f t="shared" si="2"/>
        <v>123.41347119337193</v>
      </c>
      <c r="I28" s="12">
        <v>0.17381666670255763</v>
      </c>
      <c r="J28" s="12">
        <f t="shared" si="3"/>
        <v>0.11388847592146571</v>
      </c>
      <c r="K28" s="19">
        <f t="shared" si="4"/>
        <v>5.992819078109192E-2</v>
      </c>
      <c r="L28" s="20">
        <v>1916.1315999999997</v>
      </c>
      <c r="M28" s="20">
        <f t="shared" si="5"/>
        <v>114.83030008647889</v>
      </c>
      <c r="N28" s="19">
        <v>0.98221728949516607</v>
      </c>
      <c r="O28" s="12">
        <v>0.30316692992476962</v>
      </c>
      <c r="P28" s="19">
        <f t="shared" si="6"/>
        <v>8.1900000000000001E-2</v>
      </c>
      <c r="Q28" s="19">
        <v>0.14526577978666366</v>
      </c>
      <c r="R28" s="12">
        <f t="shared" si="7"/>
        <v>5.7329999999999999E-2</v>
      </c>
      <c r="S28" s="44">
        <f t="shared" si="8"/>
        <v>1.7782710504833932E-2</v>
      </c>
    </row>
    <row r="29" spans="1:19" s="30" customFormat="1">
      <c r="A29" s="29" t="s">
        <v>8</v>
      </c>
      <c r="B29" s="21">
        <v>5</v>
      </c>
      <c r="C29" s="18">
        <v>0.61796391033913234</v>
      </c>
      <c r="D29" s="19">
        <v>0.32840977497756424</v>
      </c>
      <c r="E29" s="12">
        <f t="shared" si="0"/>
        <v>9.8927888475997566E-2</v>
      </c>
      <c r="F29" s="19">
        <f t="shared" si="1"/>
        <v>0.22948188650156667</v>
      </c>
      <c r="G29" s="20">
        <v>541.54600000000005</v>
      </c>
      <c r="H29" s="20">
        <f t="shared" si="2"/>
        <v>124.27499770737744</v>
      </c>
      <c r="I29" s="12">
        <v>0.30811573142810772</v>
      </c>
      <c r="J29" s="12">
        <f t="shared" si="3"/>
        <v>9.7740039308893342E-2</v>
      </c>
      <c r="K29" s="19">
        <f t="shared" si="4"/>
        <v>0.21037569211921436</v>
      </c>
      <c r="L29" s="20">
        <v>786.24699999999996</v>
      </c>
      <c r="M29" s="20">
        <f t="shared" si="5"/>
        <v>165.40725680165593</v>
      </c>
      <c r="N29" s="19">
        <v>0.97144448406823281</v>
      </c>
      <c r="O29" s="12">
        <v>0.38561873798085383</v>
      </c>
      <c r="P29" s="19">
        <f t="shared" si="6"/>
        <v>8.1900000000000001E-2</v>
      </c>
      <c r="Q29" s="19">
        <v>8.5954098733170475E-2</v>
      </c>
      <c r="R29" s="12">
        <f t="shared" si="7"/>
        <v>5.7329999999999999E-2</v>
      </c>
      <c r="S29" s="44">
        <f t="shared" si="8"/>
        <v>2.8555515931767195E-2</v>
      </c>
    </row>
    <row r="30" spans="1:19" s="30" customFormat="1">
      <c r="A30" s="29" t="s">
        <v>9</v>
      </c>
      <c r="B30" s="21">
        <v>17</v>
      </c>
      <c r="C30" s="18">
        <v>1.0889845719926998</v>
      </c>
      <c r="D30" s="19">
        <v>0.11056311889954523</v>
      </c>
      <c r="E30" s="12">
        <f t="shared" si="0"/>
        <v>0.14475819885488969</v>
      </c>
      <c r="F30" s="19">
        <f t="shared" si="1"/>
        <v>-3.419507995534446E-2</v>
      </c>
      <c r="G30" s="20">
        <v>3529.4500000000007</v>
      </c>
      <c r="H30" s="20">
        <f t="shared" si="2"/>
        <v>-120.68982494839052</v>
      </c>
      <c r="I30" s="12">
        <v>0.16837757333734121</v>
      </c>
      <c r="J30" s="12">
        <f t="shared" si="3"/>
        <v>0.1367672828973947</v>
      </c>
      <c r="K30" s="19">
        <f t="shared" si="4"/>
        <v>3.1610290439946509E-2</v>
      </c>
      <c r="L30" s="20">
        <v>3101.7330000000002</v>
      </c>
      <c r="M30" s="20">
        <f t="shared" si="5"/>
        <v>98.046680997166604</v>
      </c>
      <c r="N30" s="19">
        <v>0.90860024497636038</v>
      </c>
      <c r="O30" s="12">
        <v>0.3811438322004928</v>
      </c>
      <c r="P30" s="19">
        <f t="shared" si="6"/>
        <v>8.1900000000000001E-2</v>
      </c>
      <c r="Q30" s="19">
        <v>0.13382029636599105</v>
      </c>
      <c r="R30" s="12">
        <f t="shared" si="7"/>
        <v>5.7329999999999999E-2</v>
      </c>
      <c r="S30" s="44">
        <f t="shared" si="8"/>
        <v>9.1399755023639617E-2</v>
      </c>
    </row>
    <row r="31" spans="1:19" s="30" customFormat="1">
      <c r="A31" s="29" t="s">
        <v>10</v>
      </c>
      <c r="B31" s="21">
        <v>174</v>
      </c>
      <c r="C31" s="18">
        <v>0.64999210329379242</v>
      </c>
      <c r="D31" s="19">
        <v>9.4185656524619354E-2</v>
      </c>
      <c r="E31" s="12">
        <f t="shared" si="0"/>
        <v>0.102044231650486</v>
      </c>
      <c r="F31" s="19">
        <f t="shared" si="1"/>
        <v>-7.8585751258666431E-3</v>
      </c>
      <c r="G31" s="20">
        <v>5050.8540000000003</v>
      </c>
      <c r="H31" s="20">
        <f t="shared" si="2"/>
        <v>-39.692515608784042</v>
      </c>
      <c r="I31" s="12">
        <v>1.9606827671580264E-3</v>
      </c>
      <c r="J31" s="12">
        <f t="shared" si="3"/>
        <v>8.1766459163640268E-2</v>
      </c>
      <c r="K31" s="19">
        <f t="shared" si="4"/>
        <v>-7.9805776396482245E-2</v>
      </c>
      <c r="L31" s="20">
        <v>8825.1295370714633</v>
      </c>
      <c r="M31" s="20">
        <f t="shared" si="5"/>
        <v>-704.29631450551608</v>
      </c>
      <c r="N31" s="19">
        <v>0.54650294238869401</v>
      </c>
      <c r="O31" s="12">
        <v>0.44335045207563933</v>
      </c>
      <c r="P31" s="19">
        <f t="shared" si="6"/>
        <v>8.1900000000000001E-2</v>
      </c>
      <c r="Q31" s="19">
        <v>0.13788807912643786</v>
      </c>
      <c r="R31" s="12">
        <f t="shared" si="7"/>
        <v>5.7329999999999999E-2</v>
      </c>
      <c r="S31" s="44">
        <f t="shared" si="8"/>
        <v>0.45349705761130599</v>
      </c>
    </row>
    <row r="32" spans="1:19" s="30" customFormat="1">
      <c r="A32" s="29" t="s">
        <v>11</v>
      </c>
      <c r="B32" s="21">
        <v>48</v>
      </c>
      <c r="C32" s="18">
        <v>1.2302158544096669</v>
      </c>
      <c r="D32" s="19">
        <v>0.13365845852213146</v>
      </c>
      <c r="E32" s="12">
        <f t="shared" si="0"/>
        <v>0.15850000263406058</v>
      </c>
      <c r="F32" s="19">
        <f t="shared" si="1"/>
        <v>-2.4841544111929126E-2</v>
      </c>
      <c r="G32" s="20">
        <v>1987.1319999999996</v>
      </c>
      <c r="H32" s="20">
        <f t="shared" si="2"/>
        <v>-49.363427234225938</v>
      </c>
      <c r="I32" s="12">
        <v>0.12764745181169843</v>
      </c>
      <c r="J32" s="12">
        <f t="shared" si="3"/>
        <v>0.15018371947631656</v>
      </c>
      <c r="K32" s="19">
        <f t="shared" si="4"/>
        <v>-2.2536267664618137E-2</v>
      </c>
      <c r="L32" s="20">
        <v>2643.1346000000012</v>
      </c>
      <c r="M32" s="20">
        <f t="shared" si="5"/>
        <v>-59.566388819213422</v>
      </c>
      <c r="N32" s="19">
        <v>0.9177989231865038</v>
      </c>
      <c r="O32" s="12">
        <v>0.41316805901718517</v>
      </c>
      <c r="P32" s="19">
        <f t="shared" si="6"/>
        <v>8.1900000000000001E-2</v>
      </c>
      <c r="Q32" s="19">
        <v>0.1767913471224162</v>
      </c>
      <c r="R32" s="12">
        <f t="shared" si="7"/>
        <v>5.7329999999999999E-2</v>
      </c>
      <c r="S32" s="44">
        <f t="shared" si="8"/>
        <v>8.2201076813496199E-2</v>
      </c>
    </row>
    <row r="33" spans="1:19" s="30" customFormat="1">
      <c r="A33" s="29" t="s">
        <v>12</v>
      </c>
      <c r="B33" s="21">
        <v>58</v>
      </c>
      <c r="C33" s="18">
        <v>0.66684243415344058</v>
      </c>
      <c r="D33" s="19">
        <v>0.23087260275891575</v>
      </c>
      <c r="E33" s="12">
        <f t="shared" si="0"/>
        <v>0.10368376884312977</v>
      </c>
      <c r="F33" s="19">
        <f t="shared" si="1"/>
        <v>0.12718883391578598</v>
      </c>
      <c r="G33" s="20">
        <v>1998.7560000000012</v>
      </c>
      <c r="H33" s="20">
        <f t="shared" si="2"/>
        <v>254.21944492218088</v>
      </c>
      <c r="I33" s="12">
        <v>0.32829293910402418</v>
      </c>
      <c r="J33" s="12">
        <f t="shared" si="3"/>
        <v>0.10197250269757023</v>
      </c>
      <c r="K33" s="19">
        <f t="shared" si="4"/>
        <v>0.22632043640645394</v>
      </c>
      <c r="L33" s="20">
        <v>1570.135962843397</v>
      </c>
      <c r="M33" s="20">
        <f t="shared" si="5"/>
        <v>355.35385632818537</v>
      </c>
      <c r="N33" s="19">
        <v>0.96308248092294724</v>
      </c>
      <c r="O33" s="12">
        <v>0.40913389749556711</v>
      </c>
      <c r="P33" s="19">
        <f t="shared" si="6"/>
        <v>8.1900000000000001E-2</v>
      </c>
      <c r="Q33" s="19">
        <v>0.11995259371093127</v>
      </c>
      <c r="R33" s="12">
        <f t="shared" si="7"/>
        <v>5.7329999999999999E-2</v>
      </c>
      <c r="S33" s="44">
        <f t="shared" si="8"/>
        <v>3.6917519077052763E-2</v>
      </c>
    </row>
    <row r="34" spans="1:19" s="30" customFormat="1">
      <c r="A34" s="29" t="s">
        <v>13</v>
      </c>
      <c r="B34" s="21">
        <v>8</v>
      </c>
      <c r="C34" s="18">
        <v>1.2124034567248037</v>
      </c>
      <c r="D34" s="19">
        <v>-0.15620749641865456</v>
      </c>
      <c r="E34" s="12">
        <f t="shared" si="0"/>
        <v>0.15676685633932341</v>
      </c>
      <c r="F34" s="19">
        <f t="shared" si="1"/>
        <v>-0.31297435275797797</v>
      </c>
      <c r="G34" s="20">
        <v>1380.7660000000001</v>
      </c>
      <c r="H34" s="20">
        <f t="shared" si="2"/>
        <v>-432.14434516022226</v>
      </c>
      <c r="I34" s="12">
        <v>5.7708734855127036E-2</v>
      </c>
      <c r="J34" s="12">
        <f t="shared" si="3"/>
        <v>0.1355474287432222</v>
      </c>
      <c r="K34" s="19">
        <f t="shared" si="4"/>
        <v>-7.7838693888095167E-2</v>
      </c>
      <c r="L34" s="20">
        <v>1328.4540000000002</v>
      </c>
      <c r="M34" s="20">
        <f t="shared" si="5"/>
        <v>-103.4051242504156</v>
      </c>
      <c r="N34" s="19">
        <v>0.78660399798148339</v>
      </c>
      <c r="O34" s="12">
        <v>0.35834176975544052</v>
      </c>
      <c r="P34" s="19">
        <f t="shared" si="6"/>
        <v>8.1900000000000001E-2</v>
      </c>
      <c r="Q34" s="19">
        <v>6.6355713498234742E-2</v>
      </c>
      <c r="R34" s="12">
        <f t="shared" si="7"/>
        <v>5.7329999999999999E-2</v>
      </c>
      <c r="S34" s="44">
        <f t="shared" si="8"/>
        <v>0.21339600201851661</v>
      </c>
    </row>
    <row r="35" spans="1:19" s="30" customFormat="1">
      <c r="A35" s="29" t="s">
        <v>14</v>
      </c>
      <c r="B35" s="21">
        <v>128</v>
      </c>
      <c r="C35" s="18">
        <v>1.1237262229713583</v>
      </c>
      <c r="D35" s="19">
        <v>0.1884892240503383</v>
      </c>
      <c r="E35" s="12">
        <f t="shared" si="0"/>
        <v>0.14813856149511317</v>
      </c>
      <c r="F35" s="19">
        <f t="shared" si="1"/>
        <v>4.0350662555225125E-2</v>
      </c>
      <c r="G35" s="20">
        <v>13532.449999999999</v>
      </c>
      <c r="H35" s="20">
        <f t="shared" si="2"/>
        <v>546.04332349545621</v>
      </c>
      <c r="I35" s="12">
        <v>0.15954216904347984</v>
      </c>
      <c r="J35" s="12">
        <f t="shared" si="3"/>
        <v>0.13752905303588095</v>
      </c>
      <c r="K35" s="19">
        <f t="shared" si="4"/>
        <v>2.2013116007598893E-2</v>
      </c>
      <c r="L35" s="20">
        <v>17190.193623471961</v>
      </c>
      <c r="M35" s="20">
        <f t="shared" si="5"/>
        <v>378.40972642657505</v>
      </c>
      <c r="N35" s="19">
        <v>0.88316620939091572</v>
      </c>
      <c r="O35" s="12">
        <v>0.36525126577742589</v>
      </c>
      <c r="P35" s="19">
        <f t="shared" si="6"/>
        <v>8.1900000000000001E-2</v>
      </c>
      <c r="Q35" s="19">
        <v>0.2002887238776539</v>
      </c>
      <c r="R35" s="12">
        <f t="shared" si="7"/>
        <v>5.7329999999999999E-2</v>
      </c>
      <c r="S35" s="44">
        <f t="shared" si="8"/>
        <v>0.11683379060908428</v>
      </c>
    </row>
    <row r="36" spans="1:19" s="30" customFormat="1">
      <c r="A36" s="29" t="s">
        <v>15</v>
      </c>
      <c r="B36" s="21">
        <v>10</v>
      </c>
      <c r="C36" s="18">
        <v>1.0269730418646388</v>
      </c>
      <c r="D36" s="19">
        <v>0.21307858066369775</v>
      </c>
      <c r="E36" s="12">
        <f t="shared" si="0"/>
        <v>0.13872447697342935</v>
      </c>
      <c r="F36" s="19">
        <f t="shared" si="1"/>
        <v>7.4354103690268403E-2</v>
      </c>
      <c r="G36" s="20">
        <v>3480.4999999999995</v>
      </c>
      <c r="H36" s="20">
        <f t="shared" si="2"/>
        <v>258.78945789397915</v>
      </c>
      <c r="I36" s="12">
        <v>0.19416394175951318</v>
      </c>
      <c r="J36" s="12">
        <f t="shared" si="3"/>
        <v>0.13629664021068602</v>
      </c>
      <c r="K36" s="19">
        <f t="shared" si="4"/>
        <v>5.786730154882716E-2</v>
      </c>
      <c r="L36" s="20">
        <v>3938.4012000000002</v>
      </c>
      <c r="M36" s="20">
        <f t="shared" si="5"/>
        <v>227.90464986066277</v>
      </c>
      <c r="N36" s="19">
        <v>0.97017197169857239</v>
      </c>
      <c r="O36" s="12">
        <v>0.26868530758417508</v>
      </c>
      <c r="P36" s="19">
        <f t="shared" si="6"/>
        <v>8.1900000000000001E-2</v>
      </c>
      <c r="Q36" s="19">
        <v>0.26393364856707657</v>
      </c>
      <c r="R36" s="12">
        <f t="shared" si="7"/>
        <v>5.7329999999999999E-2</v>
      </c>
      <c r="S36" s="44">
        <f t="shared" si="8"/>
        <v>2.9828028301427612E-2</v>
      </c>
    </row>
    <row r="37" spans="1:19" s="30" customFormat="1">
      <c r="A37" s="29" t="s">
        <v>16</v>
      </c>
      <c r="B37" s="21">
        <v>167</v>
      </c>
      <c r="C37" s="18">
        <v>0.95225847537478592</v>
      </c>
      <c r="D37" s="19">
        <v>0.20923449529376686</v>
      </c>
      <c r="E37" s="12">
        <f t="shared" si="0"/>
        <v>0.13145474965396667</v>
      </c>
      <c r="F37" s="19">
        <f t="shared" si="1"/>
        <v>7.7779745639800196E-2</v>
      </c>
      <c r="G37" s="20">
        <v>20167.295999999991</v>
      </c>
      <c r="H37" s="20">
        <f t="shared" si="2"/>
        <v>1568.6071531225593</v>
      </c>
      <c r="I37" s="12">
        <v>0.19880313878490141</v>
      </c>
      <c r="J37" s="12">
        <f t="shared" si="3"/>
        <v>0.12452718538946429</v>
      </c>
      <c r="K37" s="19">
        <f t="shared" si="4"/>
        <v>7.4275953395437119E-2</v>
      </c>
      <c r="L37" s="20">
        <v>24434.150644543046</v>
      </c>
      <c r="M37" s="20">
        <f t="shared" si="5"/>
        <v>1814.8698345311691</v>
      </c>
      <c r="N37" s="19">
        <v>0.906541819070661</v>
      </c>
      <c r="O37" s="12">
        <v>0.34693172890328877</v>
      </c>
      <c r="P37" s="19">
        <f t="shared" si="6"/>
        <v>8.1900000000000001E-2</v>
      </c>
      <c r="Q37" s="19">
        <v>0.21169852924578414</v>
      </c>
      <c r="R37" s="12">
        <f t="shared" si="7"/>
        <v>5.7329999999999999E-2</v>
      </c>
      <c r="S37" s="44">
        <f t="shared" si="8"/>
        <v>9.3458180929338996E-2</v>
      </c>
    </row>
    <row r="38" spans="1:19" s="30" customFormat="1">
      <c r="A38" s="29" t="s">
        <v>17</v>
      </c>
      <c r="B38" s="21">
        <v>2</v>
      </c>
      <c r="C38" s="18">
        <v>1.2835435415789698</v>
      </c>
      <c r="D38" s="19">
        <v>0.550314047389585</v>
      </c>
      <c r="E38" s="12">
        <f t="shared" si="0"/>
        <v>0.16368878659563374</v>
      </c>
      <c r="F38" s="19">
        <f t="shared" si="1"/>
        <v>0.38662526079395126</v>
      </c>
      <c r="G38" s="20">
        <v>6018.2</v>
      </c>
      <c r="H38" s="20">
        <f t="shared" si="2"/>
        <v>2326.7881445101575</v>
      </c>
      <c r="I38" s="12">
        <v>0.71837339712575421</v>
      </c>
      <c r="J38" s="12">
        <f t="shared" si="3"/>
        <v>0.16081344782571316</v>
      </c>
      <c r="K38" s="19">
        <f t="shared" si="4"/>
        <v>0.55755994930004105</v>
      </c>
      <c r="L38" s="20">
        <v>3761.7059999999997</v>
      </c>
      <c r="M38" s="20">
        <f t="shared" si="5"/>
        <v>2097.3766066416601</v>
      </c>
      <c r="N38" s="19">
        <v>0.97296566779336868</v>
      </c>
      <c r="O38" s="12">
        <v>0.31758402529766194</v>
      </c>
      <c r="P38" s="19">
        <f t="shared" si="6"/>
        <v>8.1900000000000001E-2</v>
      </c>
      <c r="Q38" s="19">
        <v>0.31755582321822573</v>
      </c>
      <c r="R38" s="12">
        <f t="shared" si="7"/>
        <v>5.7329999999999999E-2</v>
      </c>
      <c r="S38" s="44">
        <f t="shared" si="8"/>
        <v>2.7034332206631317E-2</v>
      </c>
    </row>
    <row r="39" spans="1:19" s="30" customFormat="1">
      <c r="A39" s="29" t="s">
        <v>18</v>
      </c>
      <c r="B39" s="21">
        <v>132</v>
      </c>
      <c r="C39" s="18">
        <v>0.82714350155005478</v>
      </c>
      <c r="D39" s="19">
        <v>0.29258888551827528</v>
      </c>
      <c r="E39" s="12">
        <f t="shared" si="0"/>
        <v>0.11928106270082033</v>
      </c>
      <c r="F39" s="19">
        <f t="shared" si="1"/>
        <v>0.17330782281745494</v>
      </c>
      <c r="G39" s="20">
        <v>46232.924999999996</v>
      </c>
      <c r="H39" s="20">
        <f t="shared" si="2"/>
        <v>8012.5275742326821</v>
      </c>
      <c r="I39" s="12">
        <v>0.34660583553728053</v>
      </c>
      <c r="J39" s="12">
        <f t="shared" si="3"/>
        <v>0.11769293752563936</v>
      </c>
      <c r="K39" s="19">
        <f t="shared" si="4"/>
        <v>0.22891289801164116</v>
      </c>
      <c r="L39" s="20">
        <v>38729.181882049139</v>
      </c>
      <c r="M39" s="20">
        <f t="shared" si="5"/>
        <v>8865.6092622398155</v>
      </c>
      <c r="N39" s="19">
        <v>0.97436484370170584</v>
      </c>
      <c r="O39" s="12">
        <v>0.42664798488122219</v>
      </c>
      <c r="P39" s="19">
        <f t="shared" si="6"/>
        <v>8.1900000000000001E-2</v>
      </c>
      <c r="Q39" s="19">
        <v>0.16058212499599139</v>
      </c>
      <c r="R39" s="12">
        <f t="shared" si="7"/>
        <v>5.7329999999999999E-2</v>
      </c>
      <c r="S39" s="44">
        <f t="shared" si="8"/>
        <v>2.5635156298294159E-2</v>
      </c>
    </row>
    <row r="40" spans="1:19" s="30" customFormat="1">
      <c r="A40" s="29" t="s">
        <v>19</v>
      </c>
      <c r="B40" s="21">
        <v>6</v>
      </c>
      <c r="C40" s="18">
        <v>0.40701913549692065</v>
      </c>
      <c r="D40" s="19">
        <v>7.8194168829186395E-2</v>
      </c>
      <c r="E40" s="12">
        <f t="shared" si="0"/>
        <v>7.8402961883850375E-2</v>
      </c>
      <c r="F40" s="19">
        <f t="shared" si="1"/>
        <v>-2.0879305466398046E-4</v>
      </c>
      <c r="G40" s="20">
        <v>26.203999999999997</v>
      </c>
      <c r="H40" s="20">
        <f t="shared" si="2"/>
        <v>-5.4712132044149432E-3</v>
      </c>
      <c r="I40" s="12">
        <v>7.3694701090308817E-2</v>
      </c>
      <c r="J40" s="12">
        <f t="shared" si="3"/>
        <v>7.6627466908161634E-2</v>
      </c>
      <c r="K40" s="19">
        <f t="shared" si="4"/>
        <v>-2.9327658178528171E-3</v>
      </c>
      <c r="L40" s="20">
        <v>32.75</v>
      </c>
      <c r="M40" s="20">
        <f t="shared" si="5"/>
        <v>-9.6048080534679753E-2</v>
      </c>
      <c r="N40" s="19">
        <v>0.91574535248177846</v>
      </c>
      <c r="O40" s="12">
        <v>0.43938205344394859</v>
      </c>
      <c r="P40" s="19">
        <f t="shared" si="6"/>
        <v>8.1900000000000001E-2</v>
      </c>
      <c r="Q40" s="19">
        <v>0.18269506918130254</v>
      </c>
      <c r="R40" s="12">
        <f t="shared" si="7"/>
        <v>5.7329999999999999E-2</v>
      </c>
      <c r="S40" s="44">
        <f t="shared" si="8"/>
        <v>8.4254647518221537E-2</v>
      </c>
    </row>
    <row r="41" spans="1:19" s="30" customFormat="1">
      <c r="A41" s="29" t="s">
        <v>20</v>
      </c>
      <c r="B41" s="21">
        <v>92</v>
      </c>
      <c r="C41" s="18">
        <v>1.1671083153965978</v>
      </c>
      <c r="D41" s="19">
        <v>8.0228390584909576E-2</v>
      </c>
      <c r="E41" s="12">
        <f t="shared" si="0"/>
        <v>0.15235963908808897</v>
      </c>
      <c r="F41" s="19">
        <f t="shared" si="1"/>
        <v>-7.2131248503179396E-2</v>
      </c>
      <c r="G41" s="20">
        <v>36271.898000000016</v>
      </c>
      <c r="H41" s="20">
        <f t="shared" si="2"/>
        <v>-2616.3372883199768</v>
      </c>
      <c r="I41" s="12">
        <v>8.4197292708314359E-2</v>
      </c>
      <c r="J41" s="12">
        <f t="shared" si="3"/>
        <v>0.13523783500374911</v>
      </c>
      <c r="K41" s="19">
        <f t="shared" si="4"/>
        <v>-5.1040542295434754E-2</v>
      </c>
      <c r="L41" s="20">
        <v>51799.915631974247</v>
      </c>
      <c r="M41" s="20">
        <f t="shared" si="5"/>
        <v>-2643.8957847137335</v>
      </c>
      <c r="N41" s="19">
        <v>0.81982669566419619</v>
      </c>
      <c r="O41" s="12">
        <v>0.32928370385193195</v>
      </c>
      <c r="P41" s="19">
        <f t="shared" si="6"/>
        <v>8.1900000000000001E-2</v>
      </c>
      <c r="Q41" s="19">
        <v>0.16816775396741457</v>
      </c>
      <c r="R41" s="12">
        <f t="shared" si="7"/>
        <v>5.7329999999999999E-2</v>
      </c>
      <c r="S41" s="44">
        <f t="shared" si="8"/>
        <v>0.18017330433580381</v>
      </c>
    </row>
    <row r="42" spans="1:19" s="30" customFormat="1">
      <c r="A42" s="29" t="s">
        <v>21</v>
      </c>
      <c r="B42" s="21">
        <v>13</v>
      </c>
      <c r="C42" s="18">
        <v>1.0059939513764919</v>
      </c>
      <c r="D42" s="19">
        <v>9.4412973987961168E-2</v>
      </c>
      <c r="E42" s="12">
        <f t="shared" si="0"/>
        <v>0.13668321146893267</v>
      </c>
      <c r="F42" s="19">
        <f t="shared" si="1"/>
        <v>-4.2270237480971501E-2</v>
      </c>
      <c r="G42" s="20">
        <v>9556.2289999999994</v>
      </c>
      <c r="H42" s="20">
        <f t="shared" si="2"/>
        <v>-403.9440692525468</v>
      </c>
      <c r="I42" s="12">
        <v>4.6292250889799005E-2</v>
      </c>
      <c r="J42" s="12">
        <f t="shared" si="3"/>
        <v>0.12425456623609356</v>
      </c>
      <c r="K42" s="19">
        <f t="shared" si="4"/>
        <v>-7.7962315346294553E-2</v>
      </c>
      <c r="L42" s="20">
        <v>13428.814400000001</v>
      </c>
      <c r="M42" s="20">
        <f t="shared" si="5"/>
        <v>-1046.9414629796613</v>
      </c>
      <c r="N42" s="19">
        <v>0.84337564916695251</v>
      </c>
      <c r="O42" s="12">
        <v>0.27080560511638718</v>
      </c>
      <c r="P42" s="19">
        <f t="shared" si="6"/>
        <v>8.1900000000000001E-2</v>
      </c>
      <c r="Q42" s="19">
        <v>0.16430046431988624</v>
      </c>
      <c r="R42" s="12">
        <f t="shared" si="7"/>
        <v>5.7329999999999999E-2</v>
      </c>
      <c r="S42" s="44">
        <f t="shared" si="8"/>
        <v>0.15662435083304749</v>
      </c>
    </row>
    <row r="43" spans="1:19" s="30" customFormat="1">
      <c r="A43" s="29" t="s">
        <v>22</v>
      </c>
      <c r="B43" s="21">
        <v>8</v>
      </c>
      <c r="C43" s="18">
        <v>1.0684193853908208</v>
      </c>
      <c r="D43" s="19">
        <v>0.20512634587030928</v>
      </c>
      <c r="E43" s="12">
        <f t="shared" si="0"/>
        <v>0.14275720619852686</v>
      </c>
      <c r="F43" s="19">
        <f t="shared" si="1"/>
        <v>6.2369139671782425E-2</v>
      </c>
      <c r="G43" s="20">
        <v>1075.6980000000001</v>
      </c>
      <c r="H43" s="20">
        <f t="shared" si="2"/>
        <v>67.090358806657022</v>
      </c>
      <c r="I43" s="12">
        <v>7.1127434674824125E-3</v>
      </c>
      <c r="J43" s="12">
        <f t="shared" si="3"/>
        <v>0.12951729373432649</v>
      </c>
      <c r="K43" s="19">
        <f t="shared" si="4"/>
        <v>-0.12240455026684408</v>
      </c>
      <c r="L43" s="20">
        <v>1503.1079999999999</v>
      </c>
      <c r="M43" s="20">
        <f t="shared" si="5"/>
        <v>-183.98725874249547</v>
      </c>
      <c r="N43" s="19">
        <v>0.84501527027078793</v>
      </c>
      <c r="O43" s="12">
        <v>0.42718781322633353</v>
      </c>
      <c r="P43" s="19">
        <f t="shared" si="6"/>
        <v>8.1900000000000001E-2</v>
      </c>
      <c r="Q43" s="19">
        <v>0.10183643064026887</v>
      </c>
      <c r="R43" s="12">
        <f t="shared" si="7"/>
        <v>5.7329999999999999E-2</v>
      </c>
      <c r="S43" s="44">
        <f t="shared" si="8"/>
        <v>0.15498472972921207</v>
      </c>
    </row>
    <row r="44" spans="1:19" s="30" customFormat="1">
      <c r="A44" s="29" t="s">
        <v>23</v>
      </c>
      <c r="B44" s="21">
        <v>156</v>
      </c>
      <c r="C44" s="18">
        <v>1.0454412378101161</v>
      </c>
      <c r="D44" s="19">
        <v>0.10726243823915393</v>
      </c>
      <c r="E44" s="12">
        <f t="shared" si="0"/>
        <v>0.14052143243892429</v>
      </c>
      <c r="F44" s="19">
        <f t="shared" si="1"/>
        <v>-3.3258994199770353E-2</v>
      </c>
      <c r="G44" s="20">
        <v>33376.930999999982</v>
      </c>
      <c r="H44" s="20">
        <f t="shared" si="2"/>
        <v>-1110.0831545351348</v>
      </c>
      <c r="I44" s="12">
        <v>0.10918096599071117</v>
      </c>
      <c r="J44" s="12">
        <f t="shared" si="3"/>
        <v>0.13567305670962271</v>
      </c>
      <c r="K44" s="19">
        <f t="shared" si="4"/>
        <v>-2.6492090718911537E-2</v>
      </c>
      <c r="L44" s="20">
        <v>37993.48577022527</v>
      </c>
      <c r="M44" s="20">
        <f t="shared" si="5"/>
        <v>-1006.5268717524824</v>
      </c>
      <c r="N44" s="19">
        <v>0.94172025186775044</v>
      </c>
      <c r="O44" s="12">
        <v>0.34178147332006842</v>
      </c>
      <c r="P44" s="19">
        <f t="shared" si="6"/>
        <v>8.1900000000000001E-2</v>
      </c>
      <c r="Q44" s="19">
        <v>0.21114617162972765</v>
      </c>
      <c r="R44" s="12">
        <f t="shared" si="7"/>
        <v>5.7329999999999999E-2</v>
      </c>
      <c r="S44" s="44">
        <f t="shared" si="8"/>
        <v>5.8279748132249565E-2</v>
      </c>
    </row>
    <row r="45" spans="1:19" s="30" customFormat="1">
      <c r="A45" s="29" t="s">
        <v>24</v>
      </c>
      <c r="B45" s="21">
        <v>26</v>
      </c>
      <c r="C45" s="18">
        <v>0.79471096342564318</v>
      </c>
      <c r="D45" s="19">
        <v>-8.3415368768294893E-3</v>
      </c>
      <c r="E45" s="12">
        <f t="shared" si="0"/>
        <v>0.11612537674131508</v>
      </c>
      <c r="F45" s="19">
        <f t="shared" si="1"/>
        <v>-0.12446691361814458</v>
      </c>
      <c r="G45" s="20">
        <v>306.77800000000002</v>
      </c>
      <c r="H45" s="20">
        <f t="shared" si="2"/>
        <v>-38.183710825947159</v>
      </c>
      <c r="I45" s="12">
        <v>-4.4265499648040384E-4</v>
      </c>
      <c r="J45" s="12">
        <f t="shared" si="3"/>
        <v>0.11022078552907362</v>
      </c>
      <c r="K45" s="19">
        <f t="shared" si="4"/>
        <v>-0.11066344052555402</v>
      </c>
      <c r="L45" s="20">
        <v>342.15052107156112</v>
      </c>
      <c r="M45" s="20">
        <f t="shared" si="5"/>
        <v>-37.863553839390022</v>
      </c>
      <c r="N45" s="19">
        <v>0.89957388591589127</v>
      </c>
      <c r="O45" s="12">
        <v>0.43199553636769011</v>
      </c>
      <c r="P45" s="19">
        <f t="shared" si="6"/>
        <v>8.1900000000000001E-2</v>
      </c>
      <c r="Q45" s="19">
        <v>0.11700785564428706</v>
      </c>
      <c r="R45" s="12">
        <f t="shared" si="7"/>
        <v>5.7329999999999999E-2</v>
      </c>
      <c r="S45" s="44">
        <f t="shared" si="8"/>
        <v>0.10042611408410873</v>
      </c>
    </row>
    <row r="46" spans="1:19" s="30" customFormat="1">
      <c r="A46" s="29" t="s">
        <v>25</v>
      </c>
      <c r="B46" s="21">
        <v>102</v>
      </c>
      <c r="C46" s="18">
        <v>1.0706218783250228</v>
      </c>
      <c r="D46" s="19">
        <v>0.12067426035283652</v>
      </c>
      <c r="E46" s="12">
        <f t="shared" si="0"/>
        <v>0.14297150876102471</v>
      </c>
      <c r="F46" s="19">
        <f t="shared" si="1"/>
        <v>-2.2297248408188197E-2</v>
      </c>
      <c r="G46" s="20">
        <v>9983.2059999999965</v>
      </c>
      <c r="H46" s="20">
        <f t="shared" si="2"/>
        <v>-222.59802409211477</v>
      </c>
      <c r="I46" s="12">
        <v>8.1961759076178392E-2</v>
      </c>
      <c r="J46" s="12">
        <f t="shared" si="3"/>
        <v>0.13737363887624343</v>
      </c>
      <c r="K46" s="19">
        <f t="shared" si="4"/>
        <v>-5.5411879800065039E-2</v>
      </c>
      <c r="L46" s="20">
        <v>11899.258399999993</v>
      </c>
      <c r="M46" s="20">
        <f t="shared" si="5"/>
        <v>-659.36027617071386</v>
      </c>
      <c r="N46" s="19">
        <v>0.93463601977866051</v>
      </c>
      <c r="O46" s="12">
        <v>0.3946838661631269</v>
      </c>
      <c r="P46" s="19">
        <f t="shared" si="6"/>
        <v>8.1900000000000001E-2</v>
      </c>
      <c r="Q46" s="19">
        <v>0.15690424790441165</v>
      </c>
      <c r="R46" s="12">
        <f t="shared" si="7"/>
        <v>5.7329999999999999E-2</v>
      </c>
      <c r="S46" s="44">
        <f t="shared" si="8"/>
        <v>6.536398022133949E-2</v>
      </c>
    </row>
    <row r="47" spans="1:19" s="30" customFormat="1">
      <c r="A47" s="29" t="s">
        <v>26</v>
      </c>
      <c r="B47" s="21">
        <v>8</v>
      </c>
      <c r="C47" s="18">
        <v>1.0800356439129652</v>
      </c>
      <c r="D47" s="19">
        <v>0.16994088530269311</v>
      </c>
      <c r="E47" s="12">
        <f t="shared" si="0"/>
        <v>0.14388746815273151</v>
      </c>
      <c r="F47" s="19">
        <f t="shared" si="1"/>
        <v>2.6053417149961594E-2</v>
      </c>
      <c r="G47" s="20">
        <v>162.227</v>
      </c>
      <c r="H47" s="20">
        <f t="shared" si="2"/>
        <v>4.2265677039868192</v>
      </c>
      <c r="I47" s="12">
        <v>0.18315465983616155</v>
      </c>
      <c r="J47" s="12">
        <f t="shared" si="3"/>
        <v>0.14109332684003439</v>
      </c>
      <c r="K47" s="19">
        <f t="shared" si="4"/>
        <v>4.206133299612716E-2</v>
      </c>
      <c r="L47" s="20">
        <v>218.37579999999997</v>
      </c>
      <c r="M47" s="20">
        <f t="shared" si="5"/>
        <v>9.1851772420956639</v>
      </c>
      <c r="N47" s="19">
        <v>0.96771923471967969</v>
      </c>
      <c r="O47" s="12">
        <v>0.40280760451036768</v>
      </c>
      <c r="P47" s="19">
        <f t="shared" si="6"/>
        <v>8.1900000000000001E-2</v>
      </c>
      <c r="Q47" s="19">
        <v>0.17061304766450891</v>
      </c>
      <c r="R47" s="12">
        <f t="shared" si="7"/>
        <v>5.7329999999999999E-2</v>
      </c>
      <c r="S47" s="44">
        <f t="shared" si="8"/>
        <v>3.2280765280320312E-2</v>
      </c>
    </row>
    <row r="48" spans="1:19" s="30" customFormat="1">
      <c r="A48" s="29" t="s">
        <v>27</v>
      </c>
      <c r="B48" s="21">
        <v>27</v>
      </c>
      <c r="C48" s="18">
        <v>0.48463033604101791</v>
      </c>
      <c r="D48" s="19">
        <v>0.13494822797758343</v>
      </c>
      <c r="E48" s="12">
        <f t="shared" si="0"/>
        <v>8.5954531696791042E-2</v>
      </c>
      <c r="F48" s="19">
        <f t="shared" si="1"/>
        <v>4.8993696280792393E-2</v>
      </c>
      <c r="G48" s="20">
        <v>686.27799999999979</v>
      </c>
      <c r="H48" s="20">
        <f t="shared" si="2"/>
        <v>33.623295896189632</v>
      </c>
      <c r="I48" s="12">
        <v>0.18003386840290664</v>
      </c>
      <c r="J48" s="12">
        <f t="shared" si="3"/>
        <v>8.5021779285184437E-2</v>
      </c>
      <c r="K48" s="19">
        <f t="shared" si="4"/>
        <v>9.5012089117722201E-2</v>
      </c>
      <c r="L48" s="20">
        <v>566.5871999999996</v>
      </c>
      <c r="M48" s="20">
        <f t="shared" si="5"/>
        <v>53.832633539360657</v>
      </c>
      <c r="N48" s="19">
        <v>0.96741422981214487</v>
      </c>
      <c r="O48" s="12">
        <v>0.38176773339282422</v>
      </c>
      <c r="P48" s="19">
        <f t="shared" si="6"/>
        <v>8.1900000000000001E-2</v>
      </c>
      <c r="Q48" s="19">
        <v>0.1497278189972833</v>
      </c>
      <c r="R48" s="12">
        <f t="shared" si="7"/>
        <v>5.7329999999999999E-2</v>
      </c>
      <c r="S48" s="44">
        <f t="shared" si="8"/>
        <v>3.2585770187855134E-2</v>
      </c>
    </row>
    <row r="49" spans="1:19" s="30" customFormat="1">
      <c r="A49" s="29" t="s">
        <v>28</v>
      </c>
      <c r="B49" s="21">
        <v>144</v>
      </c>
      <c r="C49" s="18">
        <v>1.2624589749124266</v>
      </c>
      <c r="D49" s="19">
        <v>6.6613403877492205E-2</v>
      </c>
      <c r="E49" s="12">
        <f t="shared" si="0"/>
        <v>0.16163725825897912</v>
      </c>
      <c r="F49" s="19">
        <f t="shared" si="1"/>
        <v>-9.5023854381486916E-2</v>
      </c>
      <c r="G49" s="20">
        <v>18195.317000000003</v>
      </c>
      <c r="H49" s="20">
        <f t="shared" si="2"/>
        <v>-1728.9891530329937</v>
      </c>
      <c r="I49" s="12">
        <v>7.575925611051422E-2</v>
      </c>
      <c r="J49" s="12">
        <f t="shared" si="3"/>
        <v>0.12369914549797448</v>
      </c>
      <c r="K49" s="19">
        <f t="shared" si="4"/>
        <v>-4.7939889387460258E-2</v>
      </c>
      <c r="L49" s="20">
        <v>50551.677918726622</v>
      </c>
      <c r="M49" s="20">
        <f t="shared" si="5"/>
        <v>-2423.4418477742715</v>
      </c>
      <c r="N49" s="19">
        <v>0.63628501607424037</v>
      </c>
      <c r="O49" s="12">
        <v>0.3911806267354655</v>
      </c>
      <c r="P49" s="19">
        <f t="shared" si="6"/>
        <v>8.1900000000000001E-2</v>
      </c>
      <c r="Q49" s="19">
        <v>0.1517856134250149</v>
      </c>
      <c r="R49" s="12">
        <f t="shared" si="7"/>
        <v>5.7329999999999999E-2</v>
      </c>
      <c r="S49" s="44">
        <f t="shared" si="8"/>
        <v>0.36371498392575963</v>
      </c>
    </row>
    <row r="50" spans="1:19" s="30" customFormat="1">
      <c r="A50" s="29" t="s">
        <v>29</v>
      </c>
      <c r="B50" s="21">
        <v>60</v>
      </c>
      <c r="C50" s="18">
        <v>0.74521276660019509</v>
      </c>
      <c r="D50" s="19">
        <v>-3.4423728933171902E-2</v>
      </c>
      <c r="E50" s="12">
        <f t="shared" si="0"/>
        <v>0.11130920219019898</v>
      </c>
      <c r="F50" s="19">
        <f t="shared" si="1"/>
        <v>-0.14573293112337088</v>
      </c>
      <c r="G50" s="20">
        <v>991.90300000000002</v>
      </c>
      <c r="H50" s="20">
        <f t="shared" si="2"/>
        <v>-144.55293158006495</v>
      </c>
      <c r="I50" s="12">
        <v>4.8154167015314088E-2</v>
      </c>
      <c r="J50" s="12">
        <f t="shared" si="3"/>
        <v>9.4130141390612154E-2</v>
      </c>
      <c r="K50" s="19">
        <f t="shared" si="4"/>
        <v>-4.5975974375298066E-2</v>
      </c>
      <c r="L50" s="20">
        <v>2697.8477046490698</v>
      </c>
      <c r="M50" s="20">
        <f t="shared" si="5"/>
        <v>-124.03617693740233</v>
      </c>
      <c r="N50" s="19">
        <v>0.68174667089270113</v>
      </c>
      <c r="O50" s="12">
        <v>0.42936803317495115</v>
      </c>
      <c r="P50" s="19">
        <f t="shared" si="6"/>
        <v>8.1900000000000001E-2</v>
      </c>
      <c r="Q50" s="19">
        <v>9.015093245291915E-2</v>
      </c>
      <c r="R50" s="12">
        <f t="shared" si="7"/>
        <v>5.7329999999999999E-2</v>
      </c>
      <c r="S50" s="44">
        <f t="shared" si="8"/>
        <v>0.31825332910729887</v>
      </c>
    </row>
    <row r="51" spans="1:19" s="30" customFormat="1">
      <c r="A51" s="29" t="s">
        <v>30</v>
      </c>
      <c r="B51" s="21">
        <v>10</v>
      </c>
      <c r="C51" s="18">
        <v>1.1657349973148599</v>
      </c>
      <c r="D51" s="19">
        <v>0.55358466238077753</v>
      </c>
      <c r="E51" s="12">
        <f t="shared" si="0"/>
        <v>0.15222601523873586</v>
      </c>
      <c r="F51" s="19">
        <f t="shared" si="1"/>
        <v>0.40135864714204167</v>
      </c>
      <c r="G51" s="20">
        <v>165.97099999999998</v>
      </c>
      <c r="H51" s="20">
        <f t="shared" si="2"/>
        <v>66.613896024811794</v>
      </c>
      <c r="I51" s="12">
        <v>0.83833105454766255</v>
      </c>
      <c r="J51" s="12">
        <f t="shared" si="3"/>
        <v>0.14743856364571792</v>
      </c>
      <c r="K51" s="19">
        <f t="shared" si="4"/>
        <v>0.6908924909019446</v>
      </c>
      <c r="L51" s="20">
        <v>118.32120000000002</v>
      </c>
      <c r="M51" s="20">
        <f t="shared" si="5"/>
        <v>81.747228594507177</v>
      </c>
      <c r="N51" s="19">
        <v>0.94955055192808835</v>
      </c>
      <c r="O51" s="12">
        <v>0.36792259901983265</v>
      </c>
      <c r="P51" s="19">
        <f t="shared" si="6"/>
        <v>8.1900000000000001E-2</v>
      </c>
      <c r="Q51" s="19">
        <v>0.18504251670811236</v>
      </c>
      <c r="R51" s="12">
        <f t="shared" si="7"/>
        <v>5.7329999999999999E-2</v>
      </c>
      <c r="S51" s="44">
        <f t="shared" si="8"/>
        <v>5.0449448071911651E-2</v>
      </c>
    </row>
    <row r="52" spans="1:19" s="30" customFormat="1">
      <c r="A52" s="29" t="s">
        <v>31</v>
      </c>
      <c r="B52" s="21">
        <v>57</v>
      </c>
      <c r="C52" s="18">
        <v>0.61842838596369942</v>
      </c>
      <c r="D52" s="19">
        <v>0.12131863149234058</v>
      </c>
      <c r="E52" s="12">
        <f t="shared" si="0"/>
        <v>9.8973081954267961E-2</v>
      </c>
      <c r="F52" s="19">
        <f t="shared" si="1"/>
        <v>2.234554953807262E-2</v>
      </c>
      <c r="G52" s="20">
        <v>2390.7209999999986</v>
      </c>
      <c r="H52" s="20">
        <f t="shared" si="2"/>
        <v>53.421974537210481</v>
      </c>
      <c r="I52" s="12">
        <v>9.3950548573033893E-2</v>
      </c>
      <c r="J52" s="12">
        <f t="shared" si="3"/>
        <v>9.2471937943731264E-2</v>
      </c>
      <c r="K52" s="19">
        <f t="shared" si="4"/>
        <v>1.4786106293026291E-3</v>
      </c>
      <c r="L52" s="20">
        <v>3553.8350000000005</v>
      </c>
      <c r="M52" s="20">
        <f t="shared" si="5"/>
        <v>5.2547382057877092</v>
      </c>
      <c r="N52" s="19">
        <v>0.84388417702426066</v>
      </c>
      <c r="O52" s="12">
        <v>0.38909929089433015</v>
      </c>
      <c r="P52" s="19">
        <f t="shared" si="6"/>
        <v>8.1900000000000001E-2</v>
      </c>
      <c r="Q52" s="19">
        <v>0.16371576695518958</v>
      </c>
      <c r="R52" s="12">
        <f t="shared" si="7"/>
        <v>5.7329999999999999E-2</v>
      </c>
      <c r="S52" s="44">
        <f t="shared" si="8"/>
        <v>0.15611582297573934</v>
      </c>
    </row>
    <row r="53" spans="1:19" s="30" customFormat="1">
      <c r="A53" s="29" t="s">
        <v>32</v>
      </c>
      <c r="B53" s="21">
        <v>254</v>
      </c>
      <c r="C53" s="18">
        <v>0.78720440205896303</v>
      </c>
      <c r="D53" s="19">
        <v>0.13430380968305791</v>
      </c>
      <c r="E53" s="12">
        <f t="shared" si="0"/>
        <v>0.11539498832033711</v>
      </c>
      <c r="F53" s="19">
        <f t="shared" si="1"/>
        <v>1.8908821362720804E-2</v>
      </c>
      <c r="G53" s="20">
        <v>93361.231000000058</v>
      </c>
      <c r="H53" s="20">
        <f t="shared" si="2"/>
        <v>1765.3508391827129</v>
      </c>
      <c r="I53" s="12">
        <v>6.7123619413060462E-3</v>
      </c>
      <c r="J53" s="12">
        <f t="shared" si="3"/>
        <v>7.7576075231231237E-2</v>
      </c>
      <c r="K53" s="19">
        <f t="shared" si="4"/>
        <v>-7.086371328992519E-2</v>
      </c>
      <c r="L53" s="20">
        <v>487737.96475425188</v>
      </c>
      <c r="M53" s="20">
        <f t="shared" si="5"/>
        <v>-34562.923294956941</v>
      </c>
      <c r="N53" s="19">
        <v>0.34867957123380844</v>
      </c>
      <c r="O53" s="12">
        <v>0.41305311094947039</v>
      </c>
      <c r="P53" s="19">
        <f t="shared" si="6"/>
        <v>8.1900000000000001E-2</v>
      </c>
      <c r="Q53" s="19">
        <v>0.15799428801291129</v>
      </c>
      <c r="R53" s="12">
        <f t="shared" si="7"/>
        <v>5.7329999999999999E-2</v>
      </c>
      <c r="S53" s="44">
        <f t="shared" si="8"/>
        <v>0.65132042876619156</v>
      </c>
    </row>
    <row r="54" spans="1:19" s="30" customFormat="1">
      <c r="A54" s="29" t="s">
        <v>33</v>
      </c>
      <c r="B54" s="21">
        <v>185</v>
      </c>
      <c r="C54" s="18">
        <v>0.89747492245856908</v>
      </c>
      <c r="D54" s="19">
        <v>0.12778442835005935</v>
      </c>
      <c r="E54" s="12">
        <f t="shared" si="0"/>
        <v>0.12612430995521878</v>
      </c>
      <c r="F54" s="19">
        <f t="shared" si="1"/>
        <v>1.6601183948405651E-3</v>
      </c>
      <c r="G54" s="20">
        <v>12029.040000000012</v>
      </c>
      <c r="H54" s="20">
        <f t="shared" si="2"/>
        <v>19.969630576272969</v>
      </c>
      <c r="I54" s="12">
        <v>0.13447533438704362</v>
      </c>
      <c r="J54" s="12">
        <f t="shared" si="3"/>
        <v>0.12118149856819355</v>
      </c>
      <c r="K54" s="19">
        <f t="shared" si="4"/>
        <v>1.3293835818850075E-2</v>
      </c>
      <c r="L54" s="20">
        <v>15936.197846870411</v>
      </c>
      <c r="M54" s="20">
        <f t="shared" si="5"/>
        <v>211.85319775300732</v>
      </c>
      <c r="N54" s="19">
        <v>0.92815086901456334</v>
      </c>
      <c r="O54" s="12">
        <v>0.38302214073048368</v>
      </c>
      <c r="P54" s="19">
        <f t="shared" si="6"/>
        <v>8.1900000000000001E-2</v>
      </c>
      <c r="Q54" s="19">
        <v>0.1638922967087505</v>
      </c>
      <c r="R54" s="12">
        <f t="shared" si="7"/>
        <v>5.7329999999999999E-2</v>
      </c>
      <c r="S54" s="44">
        <f t="shared" si="8"/>
        <v>7.184913098543666E-2</v>
      </c>
    </row>
    <row r="55" spans="1:19" s="30" customFormat="1">
      <c r="A55" s="29" t="s">
        <v>34</v>
      </c>
      <c r="B55" s="21">
        <v>32</v>
      </c>
      <c r="C55" s="18">
        <v>0.55896035788391696</v>
      </c>
      <c r="D55" s="19">
        <v>0.10813472352997074</v>
      </c>
      <c r="E55" s="12">
        <f t="shared" si="0"/>
        <v>9.3186842822105126E-2</v>
      </c>
      <c r="F55" s="19">
        <f t="shared" si="1"/>
        <v>1.494788070786561E-2</v>
      </c>
      <c r="G55" s="20">
        <v>115.76299999999999</v>
      </c>
      <c r="H55" s="20">
        <f t="shared" si="2"/>
        <v>1.7304115143846466</v>
      </c>
      <c r="I55" s="12">
        <v>4.9477152626834789E-2</v>
      </c>
      <c r="J55" s="12">
        <f t="shared" si="3"/>
        <v>8.7929407869452858E-2</v>
      </c>
      <c r="K55" s="19">
        <f t="shared" si="4"/>
        <v>-3.8452255242618069E-2</v>
      </c>
      <c r="L55" s="20">
        <v>162.59959999999998</v>
      </c>
      <c r="M55" s="20">
        <f t="shared" si="5"/>
        <v>-6.2523213215476003</v>
      </c>
      <c r="N55" s="19">
        <v>0.85337708122447553</v>
      </c>
      <c r="O55" s="12">
        <v>0.44948011684264683</v>
      </c>
      <c r="P55" s="19">
        <f t="shared" si="6"/>
        <v>8.1900000000000001E-2</v>
      </c>
      <c r="Q55" s="19">
        <v>0.13992018568466477</v>
      </c>
      <c r="R55" s="12">
        <f t="shared" si="7"/>
        <v>5.7329999999999999E-2</v>
      </c>
      <c r="S55" s="44">
        <f t="shared" si="8"/>
        <v>0.14662291877552447</v>
      </c>
    </row>
    <row r="56" spans="1:19" s="30" customFormat="1">
      <c r="A56" s="29" t="s">
        <v>35</v>
      </c>
      <c r="B56" s="21">
        <v>38</v>
      </c>
      <c r="C56" s="18">
        <v>0.71199155670631664</v>
      </c>
      <c r="D56" s="19">
        <v>0.38763799616486855</v>
      </c>
      <c r="E56" s="12">
        <f t="shared" si="0"/>
        <v>0.10807677846752461</v>
      </c>
      <c r="F56" s="19">
        <f t="shared" si="1"/>
        <v>0.27956121769734393</v>
      </c>
      <c r="G56" s="20">
        <v>2136.5630000000001</v>
      </c>
      <c r="H56" s="20">
        <f t="shared" si="2"/>
        <v>597.3001539670903</v>
      </c>
      <c r="I56" s="12">
        <v>0.14085458661753514</v>
      </c>
      <c r="J56" s="12">
        <f t="shared" si="3"/>
        <v>0.1058621696604318</v>
      </c>
      <c r="K56" s="19">
        <f t="shared" si="4"/>
        <v>3.4992416957103339E-2</v>
      </c>
      <c r="L56" s="20">
        <v>2100.0988000000002</v>
      </c>
      <c r="M56" s="20">
        <f t="shared" si="5"/>
        <v>73.487532860712378</v>
      </c>
      <c r="N56" s="19">
        <v>0.95635961781278289</v>
      </c>
      <c r="O56" s="12">
        <v>0.31404005742155183</v>
      </c>
      <c r="P56" s="19">
        <f t="shared" si="6"/>
        <v>8.1900000000000001E-2</v>
      </c>
      <c r="Q56" s="19">
        <v>0.19908059002667597</v>
      </c>
      <c r="R56" s="12">
        <f t="shared" si="7"/>
        <v>5.7329999999999999E-2</v>
      </c>
      <c r="S56" s="44">
        <f t="shared" si="8"/>
        <v>4.3640382187217108E-2</v>
      </c>
    </row>
    <row r="57" spans="1:19" s="30" customFormat="1">
      <c r="A57" s="29" t="s">
        <v>36</v>
      </c>
      <c r="B57" s="21">
        <v>18</v>
      </c>
      <c r="C57" s="18">
        <v>1.4305277932448301</v>
      </c>
      <c r="D57" s="19">
        <v>8.7830421680341081E-2</v>
      </c>
      <c r="E57" s="12">
        <f t="shared" si="0"/>
        <v>0.17799035428272197</v>
      </c>
      <c r="F57" s="19">
        <f t="shared" si="1"/>
        <v>-9.0159932602380893E-2</v>
      </c>
      <c r="G57" s="20">
        <v>6488.7540000000008</v>
      </c>
      <c r="H57" s="20">
        <f t="shared" si="2"/>
        <v>-585.02562331342949</v>
      </c>
      <c r="I57" s="12">
        <v>6.280103442734887E-2</v>
      </c>
      <c r="J57" s="12">
        <f t="shared" si="3"/>
        <v>0.15166030248446113</v>
      </c>
      <c r="K57" s="19">
        <f t="shared" si="4"/>
        <v>-8.8859268057112265E-2</v>
      </c>
      <c r="L57" s="20">
        <v>17687.22441016019</v>
      </c>
      <c r="M57" s="20">
        <f t="shared" si="5"/>
        <v>-1571.6738150487238</v>
      </c>
      <c r="N57" s="19">
        <v>0.7768646377520565</v>
      </c>
      <c r="O57" s="12">
        <v>0.50433818640971695</v>
      </c>
      <c r="P57" s="19">
        <f t="shared" si="6"/>
        <v>8.5699999999999998E-2</v>
      </c>
      <c r="Q57" s="19">
        <v>0.11695534708730983</v>
      </c>
      <c r="R57" s="12">
        <f t="shared" si="7"/>
        <v>5.9989999999999995E-2</v>
      </c>
      <c r="S57" s="44">
        <f t="shared" si="8"/>
        <v>0.2231353622479435</v>
      </c>
    </row>
    <row r="58" spans="1:19" s="30" customFormat="1">
      <c r="A58" s="29" t="s">
        <v>37</v>
      </c>
      <c r="B58" s="21">
        <v>13</v>
      </c>
      <c r="C58" s="18">
        <v>0.75314789969226414</v>
      </c>
      <c r="D58" s="19">
        <v>0.10336719519496319</v>
      </c>
      <c r="E58" s="12">
        <f t="shared" si="0"/>
        <v>0.1120812906400573</v>
      </c>
      <c r="F58" s="19">
        <f t="shared" si="1"/>
        <v>-8.7140954450941055E-3</v>
      </c>
      <c r="G58" s="20">
        <v>207.11599999999999</v>
      </c>
      <c r="H58" s="20">
        <f t="shared" si="2"/>
        <v>-1.8048285922061107</v>
      </c>
      <c r="I58" s="12">
        <v>9.8987765742727538E-2</v>
      </c>
      <c r="J58" s="12">
        <f t="shared" si="3"/>
        <v>0.11071877701501989</v>
      </c>
      <c r="K58" s="19">
        <f t="shared" si="4"/>
        <v>-1.1731011272292355E-2</v>
      </c>
      <c r="L58" s="20">
        <v>213.19139999999999</v>
      </c>
      <c r="M58" s="20">
        <f t="shared" si="5"/>
        <v>-2.500950716555788</v>
      </c>
      <c r="N58" s="19">
        <v>0.97511449302638797</v>
      </c>
      <c r="O58" s="12">
        <v>0.39957605757773274</v>
      </c>
      <c r="P58" s="19">
        <f t="shared" si="6"/>
        <v>8.1900000000000001E-2</v>
      </c>
      <c r="Q58" s="19">
        <v>0.17585217236228667</v>
      </c>
      <c r="R58" s="12">
        <f t="shared" si="7"/>
        <v>5.7329999999999999E-2</v>
      </c>
      <c r="S58" s="44">
        <f t="shared" si="8"/>
        <v>2.4885506973612026E-2</v>
      </c>
    </row>
    <row r="59" spans="1:19" s="30" customFormat="1">
      <c r="A59" s="29" t="s">
        <v>38</v>
      </c>
      <c r="B59" s="21">
        <v>30</v>
      </c>
      <c r="C59" s="18">
        <v>0.53971707864653584</v>
      </c>
      <c r="D59" s="19">
        <v>0.16883838207355464</v>
      </c>
      <c r="E59" s="12">
        <f t="shared" si="0"/>
        <v>9.1314471752307946E-2</v>
      </c>
      <c r="F59" s="19">
        <f t="shared" si="1"/>
        <v>7.7523910321246697E-2</v>
      </c>
      <c r="G59" s="20">
        <v>543.73299999999961</v>
      </c>
      <c r="H59" s="20">
        <f t="shared" si="2"/>
        <v>42.152308330702397</v>
      </c>
      <c r="I59" s="12">
        <v>0.33640326513740809</v>
      </c>
      <c r="J59" s="12">
        <f t="shared" si="3"/>
        <v>9.0084676480196677E-2</v>
      </c>
      <c r="K59" s="19">
        <f t="shared" si="4"/>
        <v>0.2463185886572114</v>
      </c>
      <c r="L59" s="20">
        <v>312.59920762363009</v>
      </c>
      <c r="M59" s="20">
        <f t="shared" si="5"/>
        <v>76.99899563721516</v>
      </c>
      <c r="N59" s="19">
        <v>0.9638130237517154</v>
      </c>
      <c r="O59" s="12">
        <v>0.38790649101900959</v>
      </c>
      <c r="P59" s="19">
        <f t="shared" si="6"/>
        <v>8.1900000000000001E-2</v>
      </c>
      <c r="Q59" s="19">
        <v>0.16628546800860994</v>
      </c>
      <c r="R59" s="12">
        <f t="shared" si="7"/>
        <v>5.7329999999999999E-2</v>
      </c>
      <c r="S59" s="44">
        <f t="shared" si="8"/>
        <v>3.6186976248284597E-2</v>
      </c>
    </row>
    <row r="60" spans="1:19" s="30" customFormat="1">
      <c r="A60" s="29" t="s">
        <v>39</v>
      </c>
      <c r="B60" s="21">
        <v>14</v>
      </c>
      <c r="C60" s="18">
        <v>1.4686421203333793</v>
      </c>
      <c r="D60" s="19">
        <v>0.11606445347367519</v>
      </c>
      <c r="E60" s="12">
        <f t="shared" si="0"/>
        <v>0.18169887830843781</v>
      </c>
      <c r="F60" s="19">
        <f t="shared" si="1"/>
        <v>-6.5634424834762617E-2</v>
      </c>
      <c r="G60" s="20">
        <v>2800.7799999999993</v>
      </c>
      <c r="H60" s="20">
        <f t="shared" si="2"/>
        <v>-183.82758438870638</v>
      </c>
      <c r="I60" s="12">
        <v>0.16053382318406825</v>
      </c>
      <c r="J60" s="12">
        <f t="shared" si="3"/>
        <v>0.17764183074522949</v>
      </c>
      <c r="K60" s="19">
        <f t="shared" si="4"/>
        <v>-1.7108007561161237E-2</v>
      </c>
      <c r="L60" s="20">
        <v>2458.1432</v>
      </c>
      <c r="M60" s="20">
        <f t="shared" si="5"/>
        <v>-42.053932452017079</v>
      </c>
      <c r="N60" s="19">
        <v>0.96737891650717678</v>
      </c>
      <c r="O60" s="12">
        <v>0.33611941617005903</v>
      </c>
      <c r="P60" s="19">
        <f t="shared" si="6"/>
        <v>8.1900000000000001E-2</v>
      </c>
      <c r="Q60" s="19">
        <v>0.17296127398348779</v>
      </c>
      <c r="R60" s="12">
        <f t="shared" si="7"/>
        <v>5.7329999999999999E-2</v>
      </c>
      <c r="S60" s="44">
        <f t="shared" si="8"/>
        <v>3.2621083492823222E-2</v>
      </c>
    </row>
    <row r="61" spans="1:19" s="30" customFormat="1">
      <c r="A61" s="29" t="s">
        <v>117</v>
      </c>
      <c r="B61" s="21">
        <v>1</v>
      </c>
      <c r="C61" s="18">
        <v>-1.0664378325568731</v>
      </c>
      <c r="D61" s="19">
        <v>2.2818791946308727E-2</v>
      </c>
      <c r="E61" s="12">
        <f t="shared" si="0"/>
        <v>-6.4964401107783745E-2</v>
      </c>
      <c r="F61" s="19">
        <f t="shared" si="1"/>
        <v>8.7783193054092476E-2</v>
      </c>
      <c r="G61" s="20">
        <v>2.98</v>
      </c>
      <c r="H61" s="20">
        <f t="shared" si="2"/>
        <v>0.26159391530119558</v>
      </c>
      <c r="I61" s="12">
        <v>1.9351717464925013E-2</v>
      </c>
      <c r="J61" s="12" t="e">
        <f t="shared" si="3"/>
        <v>#DIV/0!</v>
      </c>
      <c r="K61" s="19" t="e">
        <f t="shared" si="4"/>
        <v>#DIV/0!</v>
      </c>
      <c r="L61" s="20">
        <v>3.4449999999999998</v>
      </c>
      <c r="M61" s="20" t="e">
        <f t="shared" si="5"/>
        <v>#DIV/0!</v>
      </c>
      <c r="N61" s="19">
        <v>0.97127371273712737</v>
      </c>
      <c r="O61" s="12" t="e">
        <v>#DIV/0!</v>
      </c>
      <c r="P61" s="19" t="e">
        <f t="shared" si="6"/>
        <v>#DIV/0!</v>
      </c>
      <c r="Q61" s="19">
        <v>0.33333333333333337</v>
      </c>
      <c r="R61" s="12" t="e">
        <f t="shared" si="7"/>
        <v>#DIV/0!</v>
      </c>
      <c r="S61" s="44">
        <f t="shared" si="8"/>
        <v>2.872628726287263E-2</v>
      </c>
    </row>
    <row r="62" spans="1:19" s="30" customFormat="1">
      <c r="A62" s="29" t="s">
        <v>40</v>
      </c>
      <c r="B62" s="21">
        <v>24</v>
      </c>
      <c r="C62" s="18">
        <v>0.81819677630907939</v>
      </c>
      <c r="D62" s="19">
        <v>0.14029409701842394</v>
      </c>
      <c r="E62" s="12">
        <f t="shared" si="0"/>
        <v>0.11841054633487343</v>
      </c>
      <c r="F62" s="19">
        <f t="shared" si="1"/>
        <v>2.1883550683550509E-2</v>
      </c>
      <c r="G62" s="20">
        <v>3250.7640000000001</v>
      </c>
      <c r="H62" s="20">
        <f t="shared" si="2"/>
        <v>71.138258754261386</v>
      </c>
      <c r="I62" s="12">
        <v>0.16937347750385306</v>
      </c>
      <c r="J62" s="12">
        <f t="shared" si="3"/>
        <v>0.11497948622398074</v>
      </c>
      <c r="K62" s="19">
        <f t="shared" si="4"/>
        <v>5.4393991279872322E-2</v>
      </c>
      <c r="L62" s="20">
        <v>3150.6658000000002</v>
      </c>
      <c r="M62" s="20">
        <f t="shared" si="5"/>
        <v>171.37728805099198</v>
      </c>
      <c r="N62" s="19">
        <v>0.94382728517060188</v>
      </c>
      <c r="O62" s="12">
        <v>0.2910023965438242</v>
      </c>
      <c r="P62" s="19">
        <f t="shared" si="6"/>
        <v>8.1900000000000001E-2</v>
      </c>
      <c r="Q62" s="19">
        <v>0.18233930190764699</v>
      </c>
      <c r="R62" s="12">
        <f t="shared" si="7"/>
        <v>5.7329999999999999E-2</v>
      </c>
      <c r="S62" s="44">
        <f t="shared" si="8"/>
        <v>5.6172714829398118E-2</v>
      </c>
    </row>
    <row r="63" spans="1:19" s="30" customFormat="1">
      <c r="A63" s="29" t="s">
        <v>41</v>
      </c>
      <c r="B63" s="21">
        <v>57</v>
      </c>
      <c r="C63" s="18">
        <v>0.95273903647852454</v>
      </c>
      <c r="D63" s="19">
        <v>3.6475203306100955E-2</v>
      </c>
      <c r="E63" s="12">
        <f t="shared" si="0"/>
        <v>0.13150150824936044</v>
      </c>
      <c r="F63" s="19">
        <f t="shared" si="1"/>
        <v>-9.5026304943259476E-2</v>
      </c>
      <c r="G63" s="20">
        <v>3202.806</v>
      </c>
      <c r="H63" s="20">
        <f t="shared" si="2"/>
        <v>-304.35081963010111</v>
      </c>
      <c r="I63" s="12">
        <v>5.2289718750837939E-2</v>
      </c>
      <c r="J63" s="12">
        <f t="shared" si="3"/>
        <v>0.12280523546621175</v>
      </c>
      <c r="K63" s="19">
        <f t="shared" si="4"/>
        <v>-7.0515516715373816E-2</v>
      </c>
      <c r="L63" s="20">
        <v>5071.6373942098271</v>
      </c>
      <c r="M63" s="20">
        <f t="shared" si="5"/>
        <v>-357.62913144571797</v>
      </c>
      <c r="N63" s="19">
        <v>0.8827545375791428</v>
      </c>
      <c r="O63" s="12">
        <v>0.36928703138142061</v>
      </c>
      <c r="P63" s="19">
        <f t="shared" si="6"/>
        <v>8.1900000000000001E-2</v>
      </c>
      <c r="Q63" s="19">
        <v>0.14277104845290695</v>
      </c>
      <c r="R63" s="12">
        <f t="shared" si="7"/>
        <v>5.7329999999999999E-2</v>
      </c>
      <c r="S63" s="44">
        <f t="shared" si="8"/>
        <v>0.1172454624208572</v>
      </c>
    </row>
    <row r="64" spans="1:19" s="30" customFormat="1">
      <c r="A64" s="29" t="s">
        <v>42</v>
      </c>
      <c r="B64" s="21">
        <v>36</v>
      </c>
      <c r="C64" s="18">
        <v>0.74807469021591899</v>
      </c>
      <c r="D64" s="19">
        <v>0.19329554383164596</v>
      </c>
      <c r="E64" s="12">
        <f t="shared" si="0"/>
        <v>0.11158766735800892</v>
      </c>
      <c r="F64" s="19">
        <f t="shared" si="1"/>
        <v>8.1707876473637045E-2</v>
      </c>
      <c r="G64" s="20">
        <v>10344.671999999997</v>
      </c>
      <c r="H64" s="20">
        <f t="shared" si="2"/>
        <v>845.24118193629158</v>
      </c>
      <c r="I64" s="12">
        <v>0.31665482696145375</v>
      </c>
      <c r="J64" s="12">
        <f t="shared" si="3"/>
        <v>0.11131976787191322</v>
      </c>
      <c r="K64" s="19">
        <f t="shared" si="4"/>
        <v>0.20533505908954053</v>
      </c>
      <c r="L64" s="20">
        <v>6858.3907795935856</v>
      </c>
      <c r="M64" s="20">
        <f t="shared" si="5"/>
        <v>1408.2680759870088</v>
      </c>
      <c r="N64" s="19">
        <v>0.9950624584664135</v>
      </c>
      <c r="O64" s="12">
        <v>0.34821515783398627</v>
      </c>
      <c r="P64" s="19">
        <f t="shared" si="6"/>
        <v>8.1900000000000001E-2</v>
      </c>
      <c r="Q64" s="19">
        <v>0.13293679592270216</v>
      </c>
      <c r="R64" s="12">
        <f t="shared" si="7"/>
        <v>5.7329999999999999E-2</v>
      </c>
      <c r="S64" s="44">
        <f t="shared" si="8"/>
        <v>4.9375415335864981E-3</v>
      </c>
    </row>
    <row r="65" spans="1:19" s="30" customFormat="1">
      <c r="A65" s="29" t="s">
        <v>43</v>
      </c>
      <c r="B65" s="21">
        <v>24</v>
      </c>
      <c r="C65" s="18">
        <v>1.2103870978542177</v>
      </c>
      <c r="D65" s="19">
        <v>-3.8137724003413385E-2</v>
      </c>
      <c r="E65" s="12">
        <f t="shared" si="0"/>
        <v>0.15657066462121538</v>
      </c>
      <c r="F65" s="19">
        <f t="shared" si="1"/>
        <v>-0.19470838862462878</v>
      </c>
      <c r="G65" s="20">
        <v>2887.4560000000001</v>
      </c>
      <c r="H65" s="20">
        <f t="shared" si="2"/>
        <v>-562.21190498451608</v>
      </c>
      <c r="I65" s="12">
        <v>-7.5610892662758599E-3</v>
      </c>
      <c r="J65" s="12">
        <f t="shared" si="3"/>
        <v>0.14941972052669833</v>
      </c>
      <c r="K65" s="19">
        <f t="shared" si="4"/>
        <v>-0.15698080979297419</v>
      </c>
      <c r="L65" s="20">
        <v>1870.9087873739502</v>
      </c>
      <c r="M65" s="20">
        <f t="shared" si="5"/>
        <v>-293.69677649075408</v>
      </c>
      <c r="N65" s="19">
        <v>0.92794340785794849</v>
      </c>
      <c r="O65" s="12">
        <v>0.39840426839799425</v>
      </c>
      <c r="P65" s="19">
        <f t="shared" si="6"/>
        <v>8.1900000000000001E-2</v>
      </c>
      <c r="Q65" s="19">
        <v>0.22060569834737623</v>
      </c>
      <c r="R65" s="12">
        <f t="shared" si="7"/>
        <v>5.7329999999999999E-2</v>
      </c>
      <c r="S65" s="44">
        <f t="shared" si="8"/>
        <v>7.2056592142051512E-2</v>
      </c>
    </row>
    <row r="66" spans="1:19" s="30" customFormat="1">
      <c r="A66" s="29" t="s">
        <v>44</v>
      </c>
      <c r="B66" s="21">
        <v>2</v>
      </c>
      <c r="C66" s="18">
        <v>1.9957335040810493</v>
      </c>
      <c r="D66" s="19" t="s">
        <v>116</v>
      </c>
      <c r="E66" s="12">
        <f t="shared" si="0"/>
        <v>0.23298486994708609</v>
      </c>
      <c r="F66" s="19" t="e">
        <f t="shared" si="1"/>
        <v>#VALUE!</v>
      </c>
      <c r="G66" s="20" t="s">
        <v>116</v>
      </c>
      <c r="H66" s="20" t="s">
        <v>116</v>
      </c>
      <c r="I66" s="12">
        <v>-0.74265306122448982</v>
      </c>
      <c r="J66" s="12">
        <f t="shared" si="3"/>
        <v>0.13240771333300511</v>
      </c>
      <c r="K66" s="19">
        <f t="shared" si="4"/>
        <v>-0.87506077455749498</v>
      </c>
      <c r="L66" s="20">
        <v>979.99999999999989</v>
      </c>
      <c r="M66" s="20">
        <f t="shared" si="5"/>
        <v>-857.55955906634495</v>
      </c>
      <c r="N66" s="19">
        <v>0.42741606512601316</v>
      </c>
      <c r="O66" s="12">
        <v>0.43250742291643407</v>
      </c>
      <c r="P66" s="19">
        <f t="shared" si="6"/>
        <v>8.1900000000000001E-2</v>
      </c>
      <c r="Q66" s="19">
        <v>0</v>
      </c>
      <c r="R66" s="12">
        <f t="shared" si="7"/>
        <v>5.7329999999999999E-2</v>
      </c>
      <c r="S66" s="44">
        <f t="shared" si="8"/>
        <v>0.57258393487398684</v>
      </c>
    </row>
    <row r="67" spans="1:19" s="30" customFormat="1">
      <c r="A67" s="29" t="s">
        <v>45</v>
      </c>
      <c r="B67" s="21">
        <v>7</v>
      </c>
      <c r="C67" s="18">
        <v>1.2990179689213628</v>
      </c>
      <c r="D67" s="19">
        <v>0.56300739344737616</v>
      </c>
      <c r="E67" s="12">
        <f t="shared" si="0"/>
        <v>0.1651944483760486</v>
      </c>
      <c r="F67" s="19">
        <f t="shared" si="1"/>
        <v>0.39781294507132758</v>
      </c>
      <c r="G67" s="20">
        <v>5518.4</v>
      </c>
      <c r="H67" s="20">
        <f t="shared" si="2"/>
        <v>2195.2909560816138</v>
      </c>
      <c r="I67" s="12">
        <v>0.48503918606217</v>
      </c>
      <c r="J67" s="12">
        <f t="shared" si="3"/>
        <v>0.16392941336009778</v>
      </c>
      <c r="K67" s="19">
        <f t="shared" si="4"/>
        <v>0.32110977270207219</v>
      </c>
      <c r="L67" s="20">
        <v>4432.2412807120836</v>
      </c>
      <c r="M67" s="20">
        <f t="shared" si="5"/>
        <v>1423.2359902101985</v>
      </c>
      <c r="N67" s="19">
        <v>0.98883015162680044</v>
      </c>
      <c r="O67" s="12">
        <v>0.22139956377848255</v>
      </c>
      <c r="P67" s="19">
        <f t="shared" si="6"/>
        <v>7.4200000000000002E-2</v>
      </c>
      <c r="Q67" s="19">
        <v>0.12448480461289801</v>
      </c>
      <c r="R67" s="12">
        <f t="shared" si="7"/>
        <v>5.194E-2</v>
      </c>
      <c r="S67" s="44">
        <f t="shared" si="8"/>
        <v>1.1169848373199565E-2</v>
      </c>
    </row>
    <row r="68" spans="1:19" s="30" customFormat="1">
      <c r="A68" s="29" t="s">
        <v>118</v>
      </c>
      <c r="B68" s="21">
        <v>2</v>
      </c>
      <c r="C68" s="18">
        <v>1.6260073098247987</v>
      </c>
      <c r="D68" s="19">
        <v>3.0282453225456907E-2</v>
      </c>
      <c r="E68" s="12">
        <f t="shared" si="0"/>
        <v>0.1970105112459529</v>
      </c>
      <c r="F68" s="19">
        <f t="shared" si="1"/>
        <v>-0.16672805802049598</v>
      </c>
      <c r="G68" s="20">
        <v>6921.5</v>
      </c>
      <c r="H68" s="20">
        <f t="shared" si="2"/>
        <v>-1154.008253588863</v>
      </c>
      <c r="I68" s="12">
        <v>8.8956498322610267E-2</v>
      </c>
      <c r="J68" s="12">
        <f t="shared" si="3"/>
        <v>0.19618137619707587</v>
      </c>
      <c r="K68" s="19">
        <f t="shared" si="4"/>
        <v>-0.10722487787446561</v>
      </c>
      <c r="L68" s="20">
        <v>5722.1805694230961</v>
      </c>
      <c r="M68" s="20">
        <f t="shared" si="5"/>
        <v>-613.5601127320316</v>
      </c>
      <c r="N68" s="19">
        <v>0.99428460655610906</v>
      </c>
      <c r="O68" s="12">
        <v>0.24522379780062248</v>
      </c>
      <c r="P68" s="19">
        <f t="shared" si="6"/>
        <v>7.4200000000000002E-2</v>
      </c>
      <c r="Q68" s="19">
        <v>0.11031969653363277</v>
      </c>
      <c r="R68" s="12">
        <f t="shared" si="7"/>
        <v>5.194E-2</v>
      </c>
      <c r="S68" s="44">
        <f t="shared" si="8"/>
        <v>5.7153934438909371E-3</v>
      </c>
    </row>
    <row r="69" spans="1:19" s="30" customFormat="1">
      <c r="A69" s="29" t="s">
        <v>46</v>
      </c>
      <c r="B69" s="21">
        <v>96</v>
      </c>
      <c r="C69" s="18">
        <v>0.63913592274820996</v>
      </c>
      <c r="D69" s="19">
        <v>8.215132760463853E-2</v>
      </c>
      <c r="E69" s="12">
        <f t="shared" si="0"/>
        <v>0.10098792528340084</v>
      </c>
      <c r="F69" s="19">
        <f t="shared" si="1"/>
        <v>-1.8836597678762307E-2</v>
      </c>
      <c r="G69" s="20">
        <v>14101.524999999996</v>
      </c>
      <c r="H69" s="20">
        <f t="shared" si="2"/>
        <v>-265.62475308200857</v>
      </c>
      <c r="I69" s="12">
        <v>5.1542131316036174E-2</v>
      </c>
      <c r="J69" s="12">
        <f t="shared" si="3"/>
        <v>9.3379719172706488E-2</v>
      </c>
      <c r="K69" s="19">
        <f t="shared" si="4"/>
        <v>-4.1837587856670314E-2</v>
      </c>
      <c r="L69" s="20">
        <v>18516.747724306701</v>
      </c>
      <c r="M69" s="20">
        <f t="shared" si="5"/>
        <v>-774.69605973548164</v>
      </c>
      <c r="N69" s="19">
        <v>0.82573138642511112</v>
      </c>
      <c r="O69" s="12">
        <v>0.39045362338115686</v>
      </c>
      <c r="P69" s="19">
        <f t="shared" si="6"/>
        <v>8.1900000000000001E-2</v>
      </c>
      <c r="Q69" s="19">
        <v>0.14322736122627291</v>
      </c>
      <c r="R69" s="12">
        <f t="shared" si="7"/>
        <v>5.7329999999999999E-2</v>
      </c>
      <c r="S69" s="44">
        <f t="shared" si="8"/>
        <v>0.17426861357488888</v>
      </c>
    </row>
    <row r="70" spans="1:19" s="30" customFormat="1">
      <c r="A70" s="29" t="s">
        <v>47</v>
      </c>
      <c r="B70" s="21">
        <v>149</v>
      </c>
      <c r="C70" s="18">
        <v>1.06471026162881</v>
      </c>
      <c r="D70" s="19">
        <v>0.19574855059847984</v>
      </c>
      <c r="E70" s="12">
        <f t="shared" si="0"/>
        <v>0.14239630845648321</v>
      </c>
      <c r="F70" s="19">
        <f t="shared" si="1"/>
        <v>5.3352242141996631E-2</v>
      </c>
      <c r="G70" s="20">
        <v>5192.4880000000012</v>
      </c>
      <c r="H70" s="20">
        <f t="shared" si="2"/>
        <v>277.03087709541188</v>
      </c>
      <c r="I70" s="12">
        <v>0.1225804883727552</v>
      </c>
      <c r="J70" s="12">
        <f t="shared" si="3"/>
        <v>0.13775182619046161</v>
      </c>
      <c r="K70" s="19">
        <f t="shared" si="4"/>
        <v>-1.517133781770641E-2</v>
      </c>
      <c r="L70" s="20">
        <v>6468.5887929246364</v>
      </c>
      <c r="M70" s="20">
        <f t="shared" si="5"/>
        <v>-98.137145781289391</v>
      </c>
      <c r="N70" s="19">
        <v>0.94540162432936015</v>
      </c>
      <c r="O70" s="12">
        <v>0.36824062828155679</v>
      </c>
      <c r="P70" s="19">
        <f t="shared" si="6"/>
        <v>8.1900000000000001E-2</v>
      </c>
      <c r="Q70" s="19">
        <v>0.1870156898663628</v>
      </c>
      <c r="R70" s="12">
        <f t="shared" si="7"/>
        <v>5.7329999999999999E-2</v>
      </c>
      <c r="S70" s="44">
        <f t="shared" si="8"/>
        <v>5.4598375670639854E-2</v>
      </c>
    </row>
    <row r="71" spans="1:19" s="30" customFormat="1">
      <c r="A71" s="29" t="s">
        <v>48</v>
      </c>
      <c r="B71" s="21">
        <v>39</v>
      </c>
      <c r="C71" s="18">
        <v>1.2055440105577309</v>
      </c>
      <c r="D71" s="19">
        <v>0.21887599816856304</v>
      </c>
      <c r="E71" s="12">
        <f t="shared" si="0"/>
        <v>0.15609943222726722</v>
      </c>
      <c r="F71" s="19">
        <f t="shared" si="1"/>
        <v>6.2776565941295825E-2</v>
      </c>
      <c r="G71" s="20">
        <v>25250.119000000006</v>
      </c>
      <c r="H71" s="20">
        <f t="shared" si="2"/>
        <v>1585.115760429067</v>
      </c>
      <c r="I71" s="12">
        <v>0.21046688920661849</v>
      </c>
      <c r="J71" s="12">
        <f t="shared" si="3"/>
        <v>0.13067832495978973</v>
      </c>
      <c r="K71" s="19">
        <f t="shared" si="4"/>
        <v>7.9788564246828758E-2</v>
      </c>
      <c r="L71" s="20">
        <v>35253.248000000007</v>
      </c>
      <c r="M71" s="20">
        <f t="shared" si="5"/>
        <v>2812.8060429573879</v>
      </c>
      <c r="N71" s="19">
        <v>0.74262171307228086</v>
      </c>
      <c r="O71" s="12">
        <v>0.41888028114381931</v>
      </c>
      <c r="P71" s="19">
        <f t="shared" si="6"/>
        <v>8.1900000000000001E-2</v>
      </c>
      <c r="Q71" s="19">
        <v>0.19871267861796152</v>
      </c>
      <c r="R71" s="12">
        <f t="shared" si="7"/>
        <v>5.7329999999999999E-2</v>
      </c>
      <c r="S71" s="44">
        <f t="shared" si="8"/>
        <v>0.25737828692771914</v>
      </c>
    </row>
    <row r="72" spans="1:19" s="30" customFormat="1">
      <c r="A72" s="29" t="s">
        <v>49</v>
      </c>
      <c r="B72" s="21">
        <v>13</v>
      </c>
      <c r="C72" s="18">
        <v>0.88105255631419721</v>
      </c>
      <c r="D72" s="19">
        <v>0.14110792095929742</v>
      </c>
      <c r="E72" s="12">
        <f t="shared" si="0"/>
        <v>0.12452641372937139</v>
      </c>
      <c r="F72" s="19">
        <f t="shared" si="1"/>
        <v>1.6581507229926032E-2</v>
      </c>
      <c r="G72" s="20">
        <v>118.42000000000002</v>
      </c>
      <c r="H72" s="20">
        <f t="shared" si="2"/>
        <v>1.963582086167841</v>
      </c>
      <c r="I72" s="12">
        <v>0.12559802166988535</v>
      </c>
      <c r="J72" s="12">
        <f t="shared" si="3"/>
        <v>0.11964757634749913</v>
      </c>
      <c r="K72" s="19">
        <f t="shared" si="4"/>
        <v>5.9504453223862136E-3</v>
      </c>
      <c r="L72" s="20">
        <v>124.48391713757032</v>
      </c>
      <c r="M72" s="20">
        <f t="shared" si="5"/>
        <v>0.74073474244356829</v>
      </c>
      <c r="N72" s="19">
        <v>0.92739437849285511</v>
      </c>
      <c r="O72" s="12">
        <v>0.46079932900975012</v>
      </c>
      <c r="P72" s="19">
        <f t="shared" si="6"/>
        <v>8.1900000000000001E-2</v>
      </c>
      <c r="Q72" s="19">
        <v>0.22459717441508087</v>
      </c>
      <c r="R72" s="12">
        <f t="shared" si="7"/>
        <v>5.7329999999999999E-2</v>
      </c>
      <c r="S72" s="44">
        <f t="shared" si="8"/>
        <v>7.2605621507144891E-2</v>
      </c>
    </row>
    <row r="73" spans="1:19" s="30" customFormat="1">
      <c r="A73" s="29" t="s">
        <v>119</v>
      </c>
      <c r="B73" s="21">
        <v>1</v>
      </c>
      <c r="C73" s="18">
        <v>1.4237018715270562</v>
      </c>
      <c r="D73" s="19">
        <v>0.15328932024900882</v>
      </c>
      <c r="E73" s="12">
        <f t="shared" si="0"/>
        <v>0.17732619209958256</v>
      </c>
      <c r="F73" s="19">
        <f t="shared" si="1"/>
        <v>-2.4036871850573738E-2</v>
      </c>
      <c r="G73" s="20">
        <v>33444.6</v>
      </c>
      <c r="H73" s="20">
        <f t="shared" si="2"/>
        <v>-803.90356429369842</v>
      </c>
      <c r="I73" s="12">
        <v>0.1098848595789933</v>
      </c>
      <c r="J73" s="12">
        <f t="shared" si="3"/>
        <v>0.11924390746826344</v>
      </c>
      <c r="K73" s="19">
        <f t="shared" si="4"/>
        <v>-9.359047889270139E-3</v>
      </c>
      <c r="L73" s="20">
        <v>47487.26</v>
      </c>
      <c r="M73" s="20">
        <f t="shared" si="5"/>
        <v>-444.43554047022229</v>
      </c>
      <c r="N73" s="19">
        <v>0.53677288018133784</v>
      </c>
      <c r="O73" s="12">
        <v>0.22562633948726499</v>
      </c>
      <c r="P73" s="19">
        <f t="shared" si="6"/>
        <v>7.4200000000000002E-2</v>
      </c>
      <c r="Q73" s="19">
        <v>0.26541436126310641</v>
      </c>
      <c r="R73" s="12">
        <f t="shared" si="7"/>
        <v>5.194E-2</v>
      </c>
      <c r="S73" s="44">
        <f t="shared" si="8"/>
        <v>0.46322711981866216</v>
      </c>
    </row>
    <row r="74" spans="1:19" s="30" customFormat="1">
      <c r="A74" s="29" t="s">
        <v>50</v>
      </c>
      <c r="B74" s="21">
        <v>6</v>
      </c>
      <c r="C74" s="18">
        <v>1.2601234186054662</v>
      </c>
      <c r="D74" s="19">
        <v>0.43614195764167135</v>
      </c>
      <c r="E74" s="12">
        <f t="shared" si="0"/>
        <v>0.16141000863031185</v>
      </c>
      <c r="F74" s="19">
        <f t="shared" si="1"/>
        <v>0.2747319490113595</v>
      </c>
      <c r="G74" s="20">
        <v>1747.0000000000005</v>
      </c>
      <c r="H74" s="20">
        <f t="shared" si="2"/>
        <v>479.95671492284515</v>
      </c>
      <c r="I74" s="12">
        <v>0.20978430327175271</v>
      </c>
      <c r="J74" s="12">
        <f t="shared" si="3"/>
        <v>0.10257890010798561</v>
      </c>
      <c r="K74" s="19">
        <f t="shared" si="4"/>
        <v>0.1072054031637671</v>
      </c>
      <c r="L74" s="20">
        <v>6342.7119999999995</v>
      </c>
      <c r="M74" s="20">
        <f t="shared" si="5"/>
        <v>679.97299711166352</v>
      </c>
      <c r="N74" s="19">
        <v>0.43475111794723176</v>
      </c>
      <c r="O74" s="12">
        <v>0.348740028988477</v>
      </c>
      <c r="P74" s="19">
        <f t="shared" si="6"/>
        <v>8.1900000000000001E-2</v>
      </c>
      <c r="Q74" s="19">
        <v>0.11965997822874948</v>
      </c>
      <c r="R74" s="12">
        <f t="shared" si="7"/>
        <v>5.7329999999999999E-2</v>
      </c>
      <c r="S74" s="44">
        <f t="shared" si="8"/>
        <v>0.56524888205276824</v>
      </c>
    </row>
    <row r="75" spans="1:19" s="30" customFormat="1">
      <c r="A75" s="29" t="s">
        <v>51</v>
      </c>
      <c r="B75" s="21">
        <v>11</v>
      </c>
      <c r="C75" s="18">
        <v>0.88203704461768173</v>
      </c>
      <c r="D75" s="19">
        <v>0.31353426217864677</v>
      </c>
      <c r="E75" s="12">
        <f t="shared" si="0"/>
        <v>0.12462220444130043</v>
      </c>
      <c r="F75" s="19">
        <f t="shared" si="1"/>
        <v>0.18891205773734634</v>
      </c>
      <c r="G75" s="20">
        <v>2430.114</v>
      </c>
      <c r="H75" s="20">
        <f t="shared" si="2"/>
        <v>459.0778362763337</v>
      </c>
      <c r="I75" s="12">
        <v>0.23549888380661438</v>
      </c>
      <c r="J75" s="12">
        <f t="shared" si="3"/>
        <v>0.11264977589328429</v>
      </c>
      <c r="K75" s="19">
        <f t="shared" si="4"/>
        <v>0.12284910791333009</v>
      </c>
      <c r="L75" s="20">
        <v>3442.9289999999996</v>
      </c>
      <c r="M75" s="20">
        <f t="shared" si="5"/>
        <v>422.9607562589336</v>
      </c>
      <c r="N75" s="19">
        <v>0.82208297904016825</v>
      </c>
      <c r="O75" s="12">
        <v>0.37176339932362801</v>
      </c>
      <c r="P75" s="19">
        <f t="shared" si="6"/>
        <v>8.1900000000000001E-2</v>
      </c>
      <c r="Q75" s="19">
        <v>0.12960882437354104</v>
      </c>
      <c r="R75" s="12">
        <f t="shared" si="7"/>
        <v>5.7329999999999999E-2</v>
      </c>
      <c r="S75" s="44">
        <f t="shared" si="8"/>
        <v>0.17791702095983175</v>
      </c>
    </row>
    <row r="76" spans="1:19" s="30" customFormat="1">
      <c r="A76" s="29" t="s">
        <v>52</v>
      </c>
      <c r="B76" s="21">
        <v>22</v>
      </c>
      <c r="C76" s="18">
        <v>1.1753302451963452</v>
      </c>
      <c r="D76" s="19">
        <v>7.3448267036580764E-2</v>
      </c>
      <c r="E76" s="12">
        <f t="shared" si="0"/>
        <v>0.15315963285760439</v>
      </c>
      <c r="F76" s="19">
        <f t="shared" si="1"/>
        <v>-7.971136582102363E-2</v>
      </c>
      <c r="G76" s="20">
        <v>129640.18600000003</v>
      </c>
      <c r="H76" s="20">
        <f t="shared" si="2"/>
        <v>-10333.796291351549</v>
      </c>
      <c r="I76" s="12">
        <v>6.6068807295048201E-2</v>
      </c>
      <c r="J76" s="12">
        <f t="shared" si="3"/>
        <v>0.12767584326488746</v>
      </c>
      <c r="K76" s="19">
        <f t="shared" si="4"/>
        <v>-6.1607035969839255E-2</v>
      </c>
      <c r="L76" s="20">
        <v>189055.42759999991</v>
      </c>
      <c r="M76" s="20">
        <f t="shared" si="5"/>
        <v>-11647.144528446535</v>
      </c>
      <c r="N76" s="19">
        <v>0.73407192709812485</v>
      </c>
      <c r="O76" s="12">
        <v>0.35216514521453934</v>
      </c>
      <c r="P76" s="19">
        <f t="shared" si="6"/>
        <v>8.1900000000000001E-2</v>
      </c>
      <c r="Q76" s="19">
        <v>0.17126390334946226</v>
      </c>
      <c r="R76" s="12">
        <f t="shared" si="7"/>
        <v>5.7329999999999999E-2</v>
      </c>
      <c r="S76" s="44">
        <f t="shared" si="8"/>
        <v>0.26592807290187515</v>
      </c>
    </row>
    <row r="77" spans="1:19" s="30" customFormat="1">
      <c r="A77" s="29" t="s">
        <v>53</v>
      </c>
      <c r="B77" s="21">
        <v>79</v>
      </c>
      <c r="C77" s="18">
        <v>0.89024994442925598</v>
      </c>
      <c r="D77" s="19">
        <v>0.11672383238149159</v>
      </c>
      <c r="E77" s="12">
        <f t="shared" si="0"/>
        <v>0.1254213195929666</v>
      </c>
      <c r="F77" s="19">
        <f t="shared" si="1"/>
        <v>-8.6974872114750079E-3</v>
      </c>
      <c r="G77" s="20">
        <v>2656.6039999999998</v>
      </c>
      <c r="H77" s="20">
        <f t="shared" si="2"/>
        <v>-23.105779315953349</v>
      </c>
      <c r="I77" s="12">
        <v>9.5540606616498963E-2</v>
      </c>
      <c r="J77" s="12">
        <f t="shared" si="3"/>
        <v>0.10354415832676286</v>
      </c>
      <c r="K77" s="19">
        <f t="shared" si="4"/>
        <v>-8.0035517102639009E-3</v>
      </c>
      <c r="L77" s="20">
        <v>4385.9371936075568</v>
      </c>
      <c r="M77" s="20">
        <f t="shared" si="5"/>
        <v>-35.103075127007813</v>
      </c>
      <c r="N77" s="19">
        <v>0.67870851384610997</v>
      </c>
      <c r="O77" s="12">
        <v>0.400483176325303</v>
      </c>
      <c r="P77" s="19">
        <f t="shared" si="6"/>
        <v>8.1900000000000001E-2</v>
      </c>
      <c r="Q77" s="19">
        <v>0.17594393986454318</v>
      </c>
      <c r="R77" s="12">
        <f t="shared" si="7"/>
        <v>5.7329999999999999E-2</v>
      </c>
      <c r="S77" s="44">
        <f t="shared" si="8"/>
        <v>0.32129148615389003</v>
      </c>
    </row>
    <row r="78" spans="1:19" s="30" customFormat="1">
      <c r="A78" s="29" t="s">
        <v>54</v>
      </c>
      <c r="B78" s="21">
        <v>50</v>
      </c>
      <c r="C78" s="18">
        <v>0.68967486516421239</v>
      </c>
      <c r="D78" s="19">
        <v>0.16428269655983752</v>
      </c>
      <c r="E78" s="12">
        <f t="shared" si="0"/>
        <v>0.10590536438047786</v>
      </c>
      <c r="F78" s="19">
        <f t="shared" si="1"/>
        <v>5.8377332179359656E-2</v>
      </c>
      <c r="G78" s="20">
        <v>2856.9290000000001</v>
      </c>
      <c r="H78" s="20">
        <f t="shared" si="2"/>
        <v>166.77989324584581</v>
      </c>
      <c r="I78" s="12">
        <v>0.13374994533427095</v>
      </c>
      <c r="J78" s="12">
        <f t="shared" si="3"/>
        <v>9.6135845462703443E-2</v>
      </c>
      <c r="K78" s="19">
        <f t="shared" si="4"/>
        <v>3.7614099871567511E-2</v>
      </c>
      <c r="L78" s="20">
        <v>4483.609534756547</v>
      </c>
      <c r="M78" s="20">
        <f t="shared" si="5"/>
        <v>168.6469368254451</v>
      </c>
      <c r="N78" s="19">
        <v>0.79887914290766027</v>
      </c>
      <c r="O78" s="12">
        <v>0.34813883972651549</v>
      </c>
      <c r="P78" s="19">
        <f t="shared" si="6"/>
        <v>8.1900000000000001E-2</v>
      </c>
      <c r="Q78" s="19">
        <v>0.17032448956389232</v>
      </c>
      <c r="R78" s="12">
        <f t="shared" si="7"/>
        <v>5.7329999999999999E-2</v>
      </c>
      <c r="S78" s="44">
        <f t="shared" si="8"/>
        <v>0.20112085709233973</v>
      </c>
    </row>
    <row r="79" spans="1:19" s="30" customFormat="1">
      <c r="A79" s="29" t="s">
        <v>55</v>
      </c>
      <c r="B79" s="21">
        <v>30</v>
      </c>
      <c r="C79" s="18">
        <v>1.0840835897696219</v>
      </c>
      <c r="D79" s="19">
        <v>0.14135169033667991</v>
      </c>
      <c r="E79" s="12">
        <f t="shared" si="0"/>
        <v>0.1442813332845842</v>
      </c>
      <c r="F79" s="19">
        <f t="shared" si="1"/>
        <v>-2.9296429479042929E-3</v>
      </c>
      <c r="G79" s="20">
        <v>59273.871999999996</v>
      </c>
      <c r="H79" s="20">
        <f t="shared" si="2"/>
        <v>-173.65128109978173</v>
      </c>
      <c r="I79" s="12">
        <v>8.2696670363050673E-2</v>
      </c>
      <c r="J79" s="12">
        <f t="shared" si="3"/>
        <v>0.11752764747761982</v>
      </c>
      <c r="K79" s="19">
        <f t="shared" si="4"/>
        <v>-3.4830977114569145E-2</v>
      </c>
      <c r="L79" s="20">
        <v>136737.13822005203</v>
      </c>
      <c r="M79" s="20">
        <f t="shared" si="5"/>
        <v>-4762.6881320543098</v>
      </c>
      <c r="N79" s="19">
        <v>0.69231425446459949</v>
      </c>
      <c r="O79" s="12">
        <v>0.3333544567034018</v>
      </c>
      <c r="P79" s="19">
        <f t="shared" si="6"/>
        <v>8.1900000000000001E-2</v>
      </c>
      <c r="Q79" s="19">
        <v>0.16876961242501129</v>
      </c>
      <c r="R79" s="12">
        <f t="shared" si="7"/>
        <v>5.7329999999999999E-2</v>
      </c>
      <c r="S79" s="44">
        <f t="shared" si="8"/>
        <v>0.30768574553540051</v>
      </c>
    </row>
    <row r="80" spans="1:19" s="30" customFormat="1">
      <c r="A80" s="29" t="s">
        <v>56</v>
      </c>
      <c r="B80" s="21">
        <v>1</v>
      </c>
      <c r="C80" s="18">
        <v>3.2116353660303889</v>
      </c>
      <c r="D80" s="19">
        <v>-4.7260273972602747E-2</v>
      </c>
      <c r="E80" s="12">
        <f t="shared" si="0"/>
        <v>0.35129212111475683</v>
      </c>
      <c r="F80" s="19">
        <f t="shared" si="1"/>
        <v>-0.39855239508735957</v>
      </c>
      <c r="G80" s="20">
        <v>5.84</v>
      </c>
      <c r="H80" s="20">
        <f t="shared" si="2"/>
        <v>-2.32754598731018</v>
      </c>
      <c r="I80" s="12">
        <v>-5.301080802882141E-2</v>
      </c>
      <c r="J80" s="12">
        <f t="shared" si="3"/>
        <v>0.34847545807846292</v>
      </c>
      <c r="K80" s="19">
        <f t="shared" si="4"/>
        <v>-0.40148626610728433</v>
      </c>
      <c r="L80" s="20">
        <v>5.8289999999999997</v>
      </c>
      <c r="M80" s="20">
        <f t="shared" si="5"/>
        <v>-2.3402634451393602</v>
      </c>
      <c r="N80" s="19">
        <v>0.99041827897549295</v>
      </c>
      <c r="O80" s="12">
        <v>0.46416632975625155</v>
      </c>
      <c r="P80" s="19">
        <f t="shared" si="6"/>
        <v>8.1900000000000001E-2</v>
      </c>
      <c r="Q80" s="19">
        <v>0</v>
      </c>
      <c r="R80" s="12">
        <f t="shared" si="7"/>
        <v>5.7329999999999999E-2</v>
      </c>
      <c r="S80" s="44">
        <f t="shared" si="8"/>
        <v>9.5817210245070505E-3</v>
      </c>
    </row>
    <row r="81" spans="1:19" s="30" customFormat="1">
      <c r="A81" s="29" t="s">
        <v>120</v>
      </c>
      <c r="B81" s="21">
        <v>25</v>
      </c>
      <c r="C81" s="18">
        <v>0.74219285464912554</v>
      </c>
      <c r="D81" s="19">
        <v>7.9268727409687351E-2</v>
      </c>
      <c r="E81" s="12">
        <f t="shared" si="0"/>
        <v>0.11101536475735992</v>
      </c>
      <c r="F81" s="19">
        <f t="shared" si="1"/>
        <v>-3.1746637347672566E-2</v>
      </c>
      <c r="G81" s="20">
        <v>1388.5930000000003</v>
      </c>
      <c r="H81" s="20">
        <f t="shared" si="2"/>
        <v>-44.083158394516701</v>
      </c>
      <c r="I81" s="12">
        <v>6.4218423869389196E-2</v>
      </c>
      <c r="J81" s="12">
        <f t="shared" si="3"/>
        <v>9.9422577791216132E-2</v>
      </c>
      <c r="K81" s="19">
        <f t="shared" si="4"/>
        <v>-3.5204153921826936E-2</v>
      </c>
      <c r="L81" s="20">
        <v>1566.8926000000008</v>
      </c>
      <c r="M81" s="20">
        <f t="shared" si="5"/>
        <v>-55.16112826937163</v>
      </c>
      <c r="N81" s="19">
        <v>0.78406057184226396</v>
      </c>
      <c r="O81" s="12">
        <v>0.35353322066355336</v>
      </c>
      <c r="P81" s="19">
        <f t="shared" si="6"/>
        <v>8.1900000000000001E-2</v>
      </c>
      <c r="Q81" s="19">
        <v>0.14697499071121212</v>
      </c>
      <c r="R81" s="12">
        <f t="shared" si="7"/>
        <v>5.7329999999999999E-2</v>
      </c>
      <c r="S81" s="44">
        <f t="shared" si="8"/>
        <v>0.21593942815773604</v>
      </c>
    </row>
    <row r="82" spans="1:19" s="30" customFormat="1">
      <c r="A82" s="29" t="s">
        <v>121</v>
      </c>
      <c r="B82" s="21">
        <v>4</v>
      </c>
      <c r="C82" s="18">
        <v>0.72992456810148298</v>
      </c>
      <c r="D82" s="19">
        <v>2.1218375085472741E-2</v>
      </c>
      <c r="E82" s="12">
        <f t="shared" si="0"/>
        <v>0.1098216604762743</v>
      </c>
      <c r="F82" s="19">
        <f t="shared" si="1"/>
        <v>-8.8603285390801562E-2</v>
      </c>
      <c r="G82" s="20">
        <v>8043.5</v>
      </c>
      <c r="H82" s="20">
        <f t="shared" si="2"/>
        <v>-712.68052604091235</v>
      </c>
      <c r="I82" s="12">
        <v>4.9187493346518604E-2</v>
      </c>
      <c r="J82" s="12">
        <f t="shared" si="3"/>
        <v>9.5347181152780597E-2</v>
      </c>
      <c r="K82" s="19">
        <f t="shared" si="4"/>
        <v>-4.6159687806261993E-2</v>
      </c>
      <c r="L82" s="20">
        <v>9227.3000000000011</v>
      </c>
      <c r="M82" s="20">
        <f t="shared" si="5"/>
        <v>-425.92928729472135</v>
      </c>
      <c r="N82" s="19">
        <v>0.7499297842461381</v>
      </c>
      <c r="O82" s="12">
        <v>0.1026852384655232</v>
      </c>
      <c r="P82" s="19">
        <f t="shared" si="6"/>
        <v>7.4200000000000002E-2</v>
      </c>
      <c r="Q82" s="19">
        <v>0.12918695825723117</v>
      </c>
      <c r="R82" s="12">
        <f t="shared" si="7"/>
        <v>5.194E-2</v>
      </c>
      <c r="S82" s="44">
        <f t="shared" si="8"/>
        <v>0.2500702157538619</v>
      </c>
    </row>
    <row r="83" spans="1:19" s="30" customFormat="1">
      <c r="A83" s="29" t="s">
        <v>57</v>
      </c>
      <c r="B83" s="21">
        <v>137</v>
      </c>
      <c r="C83" s="18">
        <v>0.8814704126444981</v>
      </c>
      <c r="D83" s="19">
        <v>8.5603748450933062E-2</v>
      </c>
      <c r="E83" s="12">
        <f t="shared" si="0"/>
        <v>0.12456707115030967</v>
      </c>
      <c r="F83" s="19">
        <f t="shared" si="1"/>
        <v>-3.8963322699376607E-2</v>
      </c>
      <c r="G83" s="20">
        <v>7474.6609999999991</v>
      </c>
      <c r="H83" s="20">
        <f t="shared" si="2"/>
        <v>-291.23762861144502</v>
      </c>
      <c r="I83" s="12">
        <v>6.3861936512702833E-2</v>
      </c>
      <c r="J83" s="12">
        <f t="shared" si="3"/>
        <v>0.10922563343787099</v>
      </c>
      <c r="K83" s="19">
        <f t="shared" si="4"/>
        <v>-4.5363696925168159E-2</v>
      </c>
      <c r="L83" s="20">
        <v>13913.888535917768</v>
      </c>
      <c r="M83" s="20">
        <f t="shared" si="5"/>
        <v>-631.1854225939453</v>
      </c>
      <c r="N83" s="19">
        <v>0.77183066647649445</v>
      </c>
      <c r="O83" s="12">
        <v>0.43852462899256262</v>
      </c>
      <c r="P83" s="19">
        <f t="shared" si="6"/>
        <v>8.1900000000000001E-2</v>
      </c>
      <c r="Q83" s="19">
        <v>0.12696805227571703</v>
      </c>
      <c r="R83" s="12">
        <f t="shared" si="7"/>
        <v>5.7329999999999999E-2</v>
      </c>
      <c r="S83" s="44">
        <f t="shared" si="8"/>
        <v>0.22816933352350555</v>
      </c>
    </row>
    <row r="84" spans="1:19" s="30" customFormat="1">
      <c r="A84" s="29" t="s">
        <v>58</v>
      </c>
      <c r="B84" s="21">
        <v>15</v>
      </c>
      <c r="C84" s="18">
        <v>1.5794156834860629</v>
      </c>
      <c r="D84" s="19">
        <v>5.3523478388506886E-2</v>
      </c>
      <c r="E84" s="12">
        <f t="shared" si="0"/>
        <v>0.19247714600319391</v>
      </c>
      <c r="F84" s="19">
        <f t="shared" si="1"/>
        <v>-0.13895366761468703</v>
      </c>
      <c r="G84" s="20">
        <v>7630.3150000000005</v>
      </c>
      <c r="H84" s="20">
        <f t="shared" si="2"/>
        <v>-1060.2602543053606</v>
      </c>
      <c r="I84" s="12">
        <v>3.6929998901734373E-2</v>
      </c>
      <c r="J84" s="12">
        <f t="shared" si="3"/>
        <v>0.17854458449292859</v>
      </c>
      <c r="K84" s="19">
        <f t="shared" si="4"/>
        <v>-0.14161458559119422</v>
      </c>
      <c r="L84" s="20">
        <v>9710.6952000000019</v>
      </c>
      <c r="M84" s="20">
        <f t="shared" si="5"/>
        <v>-1375.1760765503991</v>
      </c>
      <c r="N84" s="19">
        <v>0.8969082076662126</v>
      </c>
      <c r="O84" s="12">
        <v>0.35349049058318027</v>
      </c>
      <c r="P84" s="19">
        <f t="shared" si="6"/>
        <v>8.1900000000000001E-2</v>
      </c>
      <c r="Q84" s="19">
        <v>0.15479412968200643</v>
      </c>
      <c r="R84" s="12">
        <f t="shared" si="7"/>
        <v>5.7329999999999999E-2</v>
      </c>
      <c r="S84" s="44">
        <f t="shared" si="8"/>
        <v>0.1030917923337874</v>
      </c>
    </row>
    <row r="85" spans="1:19" s="30" customFormat="1">
      <c r="A85" s="29" t="s">
        <v>59</v>
      </c>
      <c r="B85" s="21">
        <v>30</v>
      </c>
      <c r="C85" s="18">
        <v>0.76573124729521591</v>
      </c>
      <c r="D85" s="19">
        <v>6.4745335583263675E-2</v>
      </c>
      <c r="E85" s="12">
        <f t="shared" ref="E85:E106" si="9">$E$9+C85*$E$10</f>
        <v>0.11330565036182451</v>
      </c>
      <c r="F85" s="19">
        <f t="shared" ref="F85:F106" si="10">D85-E85</f>
        <v>-4.8560314778560834E-2</v>
      </c>
      <c r="G85" s="20">
        <v>584.90699999999981</v>
      </c>
      <c r="H85" s="20">
        <f t="shared" ref="H85:H115" si="11">F85*G85</f>
        <v>-28.403268036183672</v>
      </c>
      <c r="I85" s="12">
        <v>9.1777448388906585E-2</v>
      </c>
      <c r="J85" s="12">
        <f t="shared" ref="J85:J106" si="12">E85*(1-S85)+R85*S85</f>
        <v>0.10343310941428181</v>
      </c>
      <c r="K85" s="19">
        <f t="shared" ref="K85:K106" si="13">I85-J85</f>
        <v>-1.1655661025375227E-2</v>
      </c>
      <c r="L85" s="20">
        <v>805.95937841095827</v>
      </c>
      <c r="M85" s="20">
        <f t="shared" ref="M85:M106" si="14">K85*L85</f>
        <v>-9.3939893149802511</v>
      </c>
      <c r="N85" s="19">
        <v>0.82362793672379053</v>
      </c>
      <c r="O85" s="12">
        <v>0.35861307716601859</v>
      </c>
      <c r="P85" s="19">
        <f t="shared" ref="P85:P115" si="15">$E$9+VLOOKUP(O85,$K$10:$M$16,3)+$E$11</f>
        <v>8.1900000000000001E-2</v>
      </c>
      <c r="Q85" s="19">
        <v>0.1515612598135358</v>
      </c>
      <c r="R85" s="12">
        <f t="shared" ref="R85:R115" si="16">IF($E$13="Yes",P85*(1-$E$14),P85*(1-Q85))</f>
        <v>5.7329999999999999E-2</v>
      </c>
      <c r="S85" s="44">
        <f t="shared" ref="S85:S115" si="17">1-N85</f>
        <v>0.17637206327620947</v>
      </c>
    </row>
    <row r="86" spans="1:19" s="30" customFormat="1">
      <c r="A86" s="29" t="s">
        <v>60</v>
      </c>
      <c r="B86" s="21">
        <v>11</v>
      </c>
      <c r="C86" s="18">
        <v>0.39658476396369463</v>
      </c>
      <c r="D86" s="19">
        <v>0.94299543320254731</v>
      </c>
      <c r="E86" s="12">
        <f t="shared" si="9"/>
        <v>7.738769753366749E-2</v>
      </c>
      <c r="F86" s="19">
        <f t="shared" si="10"/>
        <v>0.86560773566887983</v>
      </c>
      <c r="G86" s="20">
        <v>62.187999999999995</v>
      </c>
      <c r="H86" s="20">
        <f t="shared" si="11"/>
        <v>53.830413865776293</v>
      </c>
      <c r="I86" s="12">
        <v>7.3415578016866628E-2</v>
      </c>
      <c r="J86" s="12">
        <f t="shared" si="12"/>
        <v>7.3229286481376263E-2</v>
      </c>
      <c r="K86" s="19">
        <f t="shared" si="13"/>
        <v>1.8629153549036548E-4</v>
      </c>
      <c r="L86" s="20">
        <v>275.54796321468348</v>
      </c>
      <c r="M86" s="20">
        <f t="shared" si="14"/>
        <v>5.1332253168506127E-2</v>
      </c>
      <c r="N86" s="19">
        <v>0.79267754709576199</v>
      </c>
      <c r="O86" s="12">
        <v>0.43488529771035572</v>
      </c>
      <c r="P86" s="19">
        <f t="shared" si="15"/>
        <v>8.1900000000000001E-2</v>
      </c>
      <c r="Q86" s="19">
        <v>7.3085104963766967E-2</v>
      </c>
      <c r="R86" s="12">
        <f t="shared" si="16"/>
        <v>5.7329999999999999E-2</v>
      </c>
      <c r="S86" s="44">
        <f t="shared" si="17"/>
        <v>0.20732245290423801</v>
      </c>
    </row>
    <row r="87" spans="1:19" s="30" customFormat="1">
      <c r="A87" s="29" t="s">
        <v>122</v>
      </c>
      <c r="B87" s="21">
        <v>1</v>
      </c>
      <c r="C87" s="18">
        <v>1.7665631193973943</v>
      </c>
      <c r="D87" s="19">
        <v>7.7543330821401649E-2</v>
      </c>
      <c r="E87" s="12">
        <f t="shared" si="9"/>
        <v>0.21068659151736646</v>
      </c>
      <c r="F87" s="19">
        <f t="shared" si="10"/>
        <v>-0.13314326069596483</v>
      </c>
      <c r="G87" s="20">
        <v>7962</v>
      </c>
      <c r="H87" s="20">
        <f t="shared" si="11"/>
        <v>-1060.0866416612719</v>
      </c>
      <c r="I87" s="12">
        <v>9.1727675389693633E-2</v>
      </c>
      <c r="J87" s="12">
        <f t="shared" si="12"/>
        <v>0.21068659151736646</v>
      </c>
      <c r="K87" s="19">
        <f t="shared" si="13"/>
        <v>-0.11895891612767283</v>
      </c>
      <c r="L87" s="20">
        <v>5366.4100000000008</v>
      </c>
      <c r="M87" s="20">
        <f t="shared" si="14"/>
        <v>-638.38231709670481</v>
      </c>
      <c r="N87" s="19">
        <v>1</v>
      </c>
      <c r="O87" s="12">
        <v>0.29465676421160292</v>
      </c>
      <c r="P87" s="19">
        <f t="shared" si="15"/>
        <v>8.1900000000000001E-2</v>
      </c>
      <c r="Q87" s="19">
        <v>0.34766987213357287</v>
      </c>
      <c r="R87" s="12">
        <f t="shared" si="16"/>
        <v>5.7329999999999999E-2</v>
      </c>
      <c r="S87" s="44">
        <f t="shared" si="17"/>
        <v>0</v>
      </c>
    </row>
    <row r="88" spans="1:19" s="30" customFormat="1">
      <c r="A88" s="29" t="s">
        <v>61</v>
      </c>
      <c r="B88" s="21">
        <v>13</v>
      </c>
      <c r="C88" s="18">
        <v>1.204199594180716</v>
      </c>
      <c r="D88" s="19">
        <v>0.11603288445740244</v>
      </c>
      <c r="E88" s="12">
        <f t="shared" si="9"/>
        <v>0.15596862051378366</v>
      </c>
      <c r="F88" s="19">
        <f t="shared" si="10"/>
        <v>-3.9935736056381219E-2</v>
      </c>
      <c r="G88" s="20">
        <v>993.29599999999994</v>
      </c>
      <c r="H88" s="20">
        <f t="shared" si="11"/>
        <v>-39.668006881859235</v>
      </c>
      <c r="I88" s="12">
        <v>9.0956170319139482E-2</v>
      </c>
      <c r="J88" s="12">
        <f t="shared" si="12"/>
        <v>0.14630761066554165</v>
      </c>
      <c r="K88" s="19">
        <f t="shared" si="13"/>
        <v>-5.5351440346402173E-2</v>
      </c>
      <c r="L88" s="20">
        <v>1756.4211177727016</v>
      </c>
      <c r="M88" s="20">
        <f t="shared" si="14"/>
        <v>-97.220438723556711</v>
      </c>
      <c r="N88" s="19">
        <v>0.90205651905997641</v>
      </c>
      <c r="O88" s="12">
        <v>0.38199145959921255</v>
      </c>
      <c r="P88" s="19">
        <f t="shared" si="15"/>
        <v>8.1900000000000001E-2</v>
      </c>
      <c r="Q88" s="19">
        <v>0.15379528100525888</v>
      </c>
      <c r="R88" s="12">
        <f t="shared" si="16"/>
        <v>5.7329999999999999E-2</v>
      </c>
      <c r="S88" s="44">
        <f t="shared" si="17"/>
        <v>9.7943480940023586E-2</v>
      </c>
    </row>
    <row r="89" spans="1:19" s="30" customFormat="1">
      <c r="A89" s="29" t="s">
        <v>62</v>
      </c>
      <c r="B89" s="21">
        <v>4</v>
      </c>
      <c r="C89" s="18">
        <v>0.38629174213651041</v>
      </c>
      <c r="D89" s="19">
        <v>7.2686519372398339E-2</v>
      </c>
      <c r="E89" s="12">
        <f t="shared" si="9"/>
        <v>7.6386186509882464E-2</v>
      </c>
      <c r="F89" s="19">
        <f t="shared" si="10"/>
        <v>-3.699667137484125E-3</v>
      </c>
      <c r="G89" s="20">
        <v>37.475999999999999</v>
      </c>
      <c r="H89" s="20">
        <f t="shared" si="11"/>
        <v>-0.13864872564435507</v>
      </c>
      <c r="I89" s="12">
        <v>6.4365407710470612E-2</v>
      </c>
      <c r="J89" s="12">
        <f t="shared" si="12"/>
        <v>7.4295243171411229E-2</v>
      </c>
      <c r="K89" s="19">
        <f t="shared" si="13"/>
        <v>-9.929835460940617E-3</v>
      </c>
      <c r="L89" s="20">
        <v>54.467999999999996</v>
      </c>
      <c r="M89" s="20">
        <f t="shared" si="14"/>
        <v>-0.54085827788651353</v>
      </c>
      <c r="N89" s="19">
        <v>0.89027482820936554</v>
      </c>
      <c r="O89" s="12">
        <v>0.31875758814497268</v>
      </c>
      <c r="P89" s="19">
        <f t="shared" si="15"/>
        <v>8.1900000000000001E-2</v>
      </c>
      <c r="Q89" s="19">
        <v>0.11535326086956521</v>
      </c>
      <c r="R89" s="12">
        <f t="shared" si="16"/>
        <v>5.7329999999999999E-2</v>
      </c>
      <c r="S89" s="44">
        <f t="shared" si="17"/>
        <v>0.10972517179063446</v>
      </c>
    </row>
    <row r="90" spans="1:19" s="30" customFormat="1">
      <c r="A90" s="29" t="s">
        <v>125</v>
      </c>
      <c r="B90" s="21">
        <v>2</v>
      </c>
      <c r="C90" s="18">
        <v>1.4095328919710397</v>
      </c>
      <c r="D90" s="19">
        <v>0.10970464135021096</v>
      </c>
      <c r="E90" s="12">
        <f t="shared" si="9"/>
        <v>0.17594755038878215</v>
      </c>
      <c r="F90" s="19">
        <f t="shared" si="10"/>
        <v>-6.6242909038571191E-2</v>
      </c>
      <c r="G90" s="20">
        <v>63.990000000000009</v>
      </c>
      <c r="H90" s="20">
        <f t="shared" si="11"/>
        <v>-4.2388837493781715</v>
      </c>
      <c r="I90" s="12">
        <v>3.9370986195435213E-2</v>
      </c>
      <c r="J90" s="12">
        <f t="shared" si="12"/>
        <v>0.16068624081298835</v>
      </c>
      <c r="K90" s="19">
        <f t="shared" si="13"/>
        <v>-0.12131525461755313</v>
      </c>
      <c r="L90" s="20">
        <v>111.02</v>
      </c>
      <c r="M90" s="20">
        <f t="shared" si="14"/>
        <v>-13.468419567640748</v>
      </c>
      <c r="N90" s="19">
        <v>0.87134020618556707</v>
      </c>
      <c r="O90" s="12">
        <v>0.41522142031068543</v>
      </c>
      <c r="P90" s="19">
        <f t="shared" si="15"/>
        <v>8.1900000000000001E-2</v>
      </c>
      <c r="Q90" s="19">
        <v>0.12052980132450332</v>
      </c>
      <c r="R90" s="12">
        <f t="shared" si="16"/>
        <v>5.7329999999999999E-2</v>
      </c>
      <c r="S90" s="44">
        <f t="shared" si="17"/>
        <v>0.12865979381443293</v>
      </c>
    </row>
    <row r="91" spans="1:19" s="30" customFormat="1">
      <c r="A91" s="29" t="s">
        <v>63</v>
      </c>
      <c r="B91" s="21">
        <v>239</v>
      </c>
      <c r="C91" s="18">
        <v>0.51580653561129564</v>
      </c>
      <c r="D91" s="19">
        <v>0.11598385943691564</v>
      </c>
      <c r="E91" s="12">
        <f t="shared" si="9"/>
        <v>8.8987975914979062E-2</v>
      </c>
      <c r="F91" s="19">
        <f t="shared" si="10"/>
        <v>2.6995883521936576E-2</v>
      </c>
      <c r="G91" s="20">
        <v>4576.7920000000004</v>
      </c>
      <c r="H91" s="20">
        <f t="shared" si="11"/>
        <v>123.55454373613115</v>
      </c>
      <c r="I91" s="12">
        <v>6.8689261905288748E-2</v>
      </c>
      <c r="J91" s="12">
        <f t="shared" si="12"/>
        <v>8.5902216694871941E-2</v>
      </c>
      <c r="K91" s="19">
        <f t="shared" si="13"/>
        <v>-1.7212954789583193E-2</v>
      </c>
      <c r="L91" s="20">
        <v>10467.230482630526</v>
      </c>
      <c r="M91" s="20">
        <f t="shared" si="14"/>
        <v>-180.17196506966633</v>
      </c>
      <c r="N91" s="19">
        <v>0.90252822137478861</v>
      </c>
      <c r="O91" s="12">
        <v>0.41624875693111224</v>
      </c>
      <c r="P91" s="19">
        <f t="shared" si="15"/>
        <v>8.1900000000000001E-2</v>
      </c>
      <c r="Q91" s="19">
        <v>0.12491322177655974</v>
      </c>
      <c r="R91" s="12">
        <f t="shared" si="16"/>
        <v>5.7329999999999999E-2</v>
      </c>
      <c r="S91" s="44">
        <f t="shared" si="17"/>
        <v>9.7471778625211392E-2</v>
      </c>
    </row>
    <row r="92" spans="1:19" s="30" customFormat="1">
      <c r="A92" s="29" t="s">
        <v>64</v>
      </c>
      <c r="B92" s="21">
        <v>5</v>
      </c>
      <c r="C92" s="18">
        <v>1.057754071819077</v>
      </c>
      <c r="D92" s="19">
        <v>-1.0344340609526468</v>
      </c>
      <c r="E92" s="12">
        <f t="shared" si="9"/>
        <v>0.14171947118799619</v>
      </c>
      <c r="F92" s="19">
        <f t="shared" si="10"/>
        <v>-1.1761535321406429</v>
      </c>
      <c r="G92" s="20">
        <v>573.55999999999995</v>
      </c>
      <c r="H92" s="20">
        <f t="shared" si="11"/>
        <v>-674.59461989458703</v>
      </c>
      <c r="I92" s="12">
        <v>-0.12605658632200917</v>
      </c>
      <c r="J92" s="12">
        <f t="shared" si="12"/>
        <v>9.0749099956045201E-2</v>
      </c>
      <c r="K92" s="19">
        <f t="shared" si="13"/>
        <v>-0.21680568627805435</v>
      </c>
      <c r="L92" s="20">
        <v>2888.1020000000003</v>
      </c>
      <c r="M92" s="20">
        <f t="shared" si="14"/>
        <v>-626.15693615102145</v>
      </c>
      <c r="N92" s="19">
        <v>0.39601030182541108</v>
      </c>
      <c r="O92" s="12">
        <v>0.31564450608329009</v>
      </c>
      <c r="P92" s="19">
        <f t="shared" si="15"/>
        <v>8.1900000000000001E-2</v>
      </c>
      <c r="Q92" s="19">
        <v>4.1860465116279069E-2</v>
      </c>
      <c r="R92" s="12">
        <f t="shared" si="16"/>
        <v>5.7329999999999999E-2</v>
      </c>
      <c r="S92" s="44">
        <f t="shared" si="17"/>
        <v>0.60398969817458892</v>
      </c>
    </row>
    <row r="93" spans="1:19" s="30" customFormat="1">
      <c r="A93" s="29" t="s">
        <v>65</v>
      </c>
      <c r="B93" s="21">
        <v>5</v>
      </c>
      <c r="C93" s="18">
        <v>0.75618394258887922</v>
      </c>
      <c r="D93" s="19">
        <v>0.16486727096147621</v>
      </c>
      <c r="E93" s="12">
        <f t="shared" si="9"/>
        <v>0.11237669761389794</v>
      </c>
      <c r="F93" s="19">
        <f t="shared" si="10"/>
        <v>5.249057334757827E-2</v>
      </c>
      <c r="G93" s="20">
        <v>1729.84</v>
      </c>
      <c r="H93" s="20">
        <f t="shared" si="11"/>
        <v>90.800293399574798</v>
      </c>
      <c r="I93" s="12">
        <v>0.19057485838656057</v>
      </c>
      <c r="J93" s="12">
        <f t="shared" si="12"/>
        <v>0.11220581640592087</v>
      </c>
      <c r="K93" s="19">
        <f t="shared" si="13"/>
        <v>7.8369041980639709E-2</v>
      </c>
      <c r="L93" s="20">
        <v>1713.4960000000001</v>
      </c>
      <c r="M93" s="20">
        <f t="shared" si="14"/>
        <v>134.28503995765823</v>
      </c>
      <c r="N93" s="19">
        <v>0.99689570464016486</v>
      </c>
      <c r="O93" s="12">
        <v>0.38114372216701486</v>
      </c>
      <c r="P93" s="19">
        <f t="shared" si="15"/>
        <v>8.1900000000000001E-2</v>
      </c>
      <c r="Q93" s="19">
        <v>0.10313304711360054</v>
      </c>
      <c r="R93" s="12">
        <f t="shared" si="16"/>
        <v>5.7329999999999999E-2</v>
      </c>
      <c r="S93" s="44">
        <f t="shared" si="17"/>
        <v>3.1042953598351408E-3</v>
      </c>
    </row>
    <row r="94" spans="1:19" s="30" customFormat="1">
      <c r="A94" s="29" t="s">
        <v>66</v>
      </c>
      <c r="B94" s="21">
        <v>13</v>
      </c>
      <c r="C94" s="18">
        <v>1.483175734558938</v>
      </c>
      <c r="D94" s="19">
        <v>1.3642062046214626E-2</v>
      </c>
      <c r="E94" s="12">
        <f t="shared" si="9"/>
        <v>0.18311299897258468</v>
      </c>
      <c r="F94" s="19">
        <f t="shared" si="10"/>
        <v>-0.16947093692637005</v>
      </c>
      <c r="G94" s="20">
        <v>2640.2899999999995</v>
      </c>
      <c r="H94" s="20">
        <f t="shared" si="11"/>
        <v>-447.45242005732553</v>
      </c>
      <c r="I94" s="12">
        <v>-0.10306384077234169</v>
      </c>
      <c r="J94" s="12">
        <f t="shared" si="12"/>
        <v>0.18033178591585786</v>
      </c>
      <c r="K94" s="19">
        <f t="shared" si="13"/>
        <v>-0.28339562668819956</v>
      </c>
      <c r="L94" s="20">
        <v>1886.2794926311265</v>
      </c>
      <c r="M94" s="20">
        <f t="shared" si="14"/>
        <v>-534.56335892329719</v>
      </c>
      <c r="N94" s="19">
        <v>0.97788879992173661</v>
      </c>
      <c r="O94" s="12">
        <v>0.4448479749901087</v>
      </c>
      <c r="P94" s="19">
        <f t="shared" si="15"/>
        <v>8.1900000000000001E-2</v>
      </c>
      <c r="Q94" s="19">
        <v>0.10778917070393357</v>
      </c>
      <c r="R94" s="12">
        <f t="shared" si="16"/>
        <v>5.7329999999999999E-2</v>
      </c>
      <c r="S94" s="44">
        <f t="shared" si="17"/>
        <v>2.2111200078263393E-2</v>
      </c>
    </row>
    <row r="95" spans="1:19" s="30" customFormat="1">
      <c r="A95" s="29" t="s">
        <v>67</v>
      </c>
      <c r="B95" s="21">
        <v>28</v>
      </c>
      <c r="C95" s="18">
        <v>1.0387100102354028</v>
      </c>
      <c r="D95" s="19">
        <v>-7.9571788554779269E-2</v>
      </c>
      <c r="E95" s="12">
        <f t="shared" si="9"/>
        <v>0.13986648399590468</v>
      </c>
      <c r="F95" s="19">
        <f t="shared" si="10"/>
        <v>-0.21943827255068393</v>
      </c>
      <c r="G95" s="20">
        <v>1422.2880000000002</v>
      </c>
      <c r="H95" s="20">
        <f t="shared" si="11"/>
        <v>-312.1044217895672</v>
      </c>
      <c r="I95" s="12">
        <v>4.8689052892431646E-2</v>
      </c>
      <c r="J95" s="12">
        <f t="shared" si="12"/>
        <v>0.12877391728587217</v>
      </c>
      <c r="K95" s="19">
        <f t="shared" si="13"/>
        <v>-8.0084864393440536E-2</v>
      </c>
      <c r="L95" s="20">
        <v>2973.814242414951</v>
      </c>
      <c r="M95" s="20">
        <f t="shared" si="14"/>
        <v>-238.15751033508346</v>
      </c>
      <c r="N95" s="19">
        <v>0.8656040798808089</v>
      </c>
      <c r="O95" s="12">
        <v>0.38017190805270007</v>
      </c>
      <c r="P95" s="19">
        <f t="shared" si="15"/>
        <v>8.1900000000000001E-2</v>
      </c>
      <c r="Q95" s="19">
        <v>0.18873789344813879</v>
      </c>
      <c r="R95" s="12">
        <f t="shared" si="16"/>
        <v>5.7329999999999999E-2</v>
      </c>
      <c r="S95" s="44">
        <f t="shared" si="17"/>
        <v>0.1343959201191911</v>
      </c>
    </row>
    <row r="96" spans="1:19" s="30" customFormat="1">
      <c r="A96" s="29" t="s">
        <v>68</v>
      </c>
      <c r="B96" s="21">
        <v>16</v>
      </c>
      <c r="C96" s="18">
        <v>1.2650095927641021</v>
      </c>
      <c r="D96" s="19">
        <v>5.6756349053907813E-2</v>
      </c>
      <c r="E96" s="12">
        <f t="shared" si="9"/>
        <v>0.16188543337594713</v>
      </c>
      <c r="F96" s="19">
        <f t="shared" si="10"/>
        <v>-0.10512908432203932</v>
      </c>
      <c r="G96" s="20">
        <v>5336.4249999999984</v>
      </c>
      <c r="H96" s="20">
        <f t="shared" si="11"/>
        <v>-561.01347380323853</v>
      </c>
      <c r="I96" s="12">
        <v>5.9135143065335551E-2</v>
      </c>
      <c r="J96" s="12">
        <f t="shared" si="12"/>
        <v>0.14417896466026908</v>
      </c>
      <c r="K96" s="19">
        <f t="shared" si="13"/>
        <v>-8.5043821594933539E-2</v>
      </c>
      <c r="L96" s="20">
        <v>7944.5052000000023</v>
      </c>
      <c r="M96" s="20">
        <f t="shared" si="14"/>
        <v>-675.63108288882199</v>
      </c>
      <c r="N96" s="19">
        <v>0.83064994191156616</v>
      </c>
      <c r="O96" s="12">
        <v>0.32412141394063421</v>
      </c>
      <c r="P96" s="19">
        <f t="shared" si="15"/>
        <v>8.1900000000000001E-2</v>
      </c>
      <c r="Q96" s="19">
        <v>0.18268172414916209</v>
      </c>
      <c r="R96" s="12">
        <f t="shared" si="16"/>
        <v>5.7329999999999999E-2</v>
      </c>
      <c r="S96" s="44">
        <f t="shared" si="17"/>
        <v>0.16935005808843384</v>
      </c>
    </row>
    <row r="97" spans="1:19" s="30" customFormat="1">
      <c r="A97" s="29" t="s">
        <v>69</v>
      </c>
      <c r="B97" s="21">
        <v>8</v>
      </c>
      <c r="C97" s="18">
        <v>2.0810262851872858</v>
      </c>
      <c r="D97" s="19">
        <v>8.0318628099611006E-3</v>
      </c>
      <c r="E97" s="12">
        <f t="shared" si="9"/>
        <v>0.24128385754872292</v>
      </c>
      <c r="F97" s="19">
        <f t="shared" si="10"/>
        <v>-0.23325199473876182</v>
      </c>
      <c r="G97" s="20">
        <v>75.573999999999984</v>
      </c>
      <c r="H97" s="20">
        <f t="shared" si="11"/>
        <v>-17.627786250387182</v>
      </c>
      <c r="I97" s="12">
        <v>1.8926200126029642E-2</v>
      </c>
      <c r="J97" s="12">
        <f t="shared" si="12"/>
        <v>0.22825487937111757</v>
      </c>
      <c r="K97" s="19">
        <f t="shared" si="13"/>
        <v>-0.20932867924508794</v>
      </c>
      <c r="L97" s="20">
        <v>84.875200000000007</v>
      </c>
      <c r="M97" s="20">
        <f t="shared" si="14"/>
        <v>-17.76681351666269</v>
      </c>
      <c r="N97" s="19">
        <v>0.92813337222909609</v>
      </c>
      <c r="O97" s="12">
        <v>0.5517693124812344</v>
      </c>
      <c r="P97" s="19">
        <f t="shared" si="15"/>
        <v>8.5699999999999998E-2</v>
      </c>
      <c r="Q97" s="19">
        <v>0.11788711234441789</v>
      </c>
      <c r="R97" s="12">
        <f t="shared" si="16"/>
        <v>5.9989999999999995E-2</v>
      </c>
      <c r="S97" s="44">
        <f t="shared" si="17"/>
        <v>7.1866627770903913E-2</v>
      </c>
    </row>
    <row r="98" spans="1:19" s="30" customFormat="1">
      <c r="A98" s="29" t="s">
        <v>123</v>
      </c>
      <c r="B98" s="21">
        <v>1</v>
      </c>
      <c r="C98" s="18">
        <v>1.8796577631473141</v>
      </c>
      <c r="D98" s="19">
        <v>0.19354838709677419</v>
      </c>
      <c r="E98" s="12">
        <f t="shared" si="9"/>
        <v>0.22169070035423366</v>
      </c>
      <c r="F98" s="19">
        <f t="shared" si="10"/>
        <v>-2.8142313257459473E-2</v>
      </c>
      <c r="G98" s="20">
        <v>93</v>
      </c>
      <c r="H98" s="20">
        <f t="shared" si="11"/>
        <v>-2.6172351329437311</v>
      </c>
      <c r="I98" s="12">
        <v>0.17067050953161006</v>
      </c>
      <c r="J98" s="12">
        <f t="shared" si="12"/>
        <v>0.2164930535838282</v>
      </c>
      <c r="K98" s="19">
        <f t="shared" si="13"/>
        <v>-4.5822544052218139E-2</v>
      </c>
      <c r="L98" s="20">
        <v>100.41</v>
      </c>
      <c r="M98" s="20">
        <f t="shared" si="14"/>
        <v>-4.601041648283223</v>
      </c>
      <c r="N98" s="19">
        <v>0.96837658418829209</v>
      </c>
      <c r="O98" s="12">
        <v>0.36492629392796572</v>
      </c>
      <c r="P98" s="19">
        <f t="shared" si="15"/>
        <v>8.1900000000000001E-2</v>
      </c>
      <c r="Q98" s="19">
        <v>0.2245689655172414</v>
      </c>
      <c r="R98" s="12">
        <f t="shared" si="16"/>
        <v>5.7329999999999999E-2</v>
      </c>
      <c r="S98" s="44">
        <f t="shared" si="17"/>
        <v>3.1623415811707911E-2</v>
      </c>
    </row>
    <row r="99" spans="1:19" s="30" customFormat="1">
      <c r="A99" s="29" t="s">
        <v>70</v>
      </c>
      <c r="B99" s="21">
        <v>20</v>
      </c>
      <c r="C99" s="18">
        <v>1.2451412260921859</v>
      </c>
      <c r="D99" s="19">
        <v>0.13948775260001833</v>
      </c>
      <c r="E99" s="12">
        <f t="shared" si="9"/>
        <v>0.15995224129876967</v>
      </c>
      <c r="F99" s="19">
        <f t="shared" si="10"/>
        <v>-2.0464488698751337E-2</v>
      </c>
      <c r="G99" s="20">
        <v>5875.2469999999985</v>
      </c>
      <c r="H99" s="20">
        <f t="shared" si="11"/>
        <v>-120.23392583387268</v>
      </c>
      <c r="I99" s="12">
        <v>0.10065339468144859</v>
      </c>
      <c r="J99" s="12">
        <f t="shared" si="12"/>
        <v>0.13662418536015961</v>
      </c>
      <c r="K99" s="19">
        <f t="shared" si="13"/>
        <v>-3.597079067871102E-2</v>
      </c>
      <c r="L99" s="20">
        <v>10967.999999999998</v>
      </c>
      <c r="M99" s="20">
        <f t="shared" si="14"/>
        <v>-394.52763216410239</v>
      </c>
      <c r="N99" s="19">
        <v>0.77268031136940551</v>
      </c>
      <c r="O99" s="12">
        <v>0.43861706594169447</v>
      </c>
      <c r="P99" s="19">
        <f t="shared" si="15"/>
        <v>8.1900000000000001E-2</v>
      </c>
      <c r="Q99" s="19">
        <v>0.12556698656300319</v>
      </c>
      <c r="R99" s="12">
        <f t="shared" si="16"/>
        <v>5.7329999999999999E-2</v>
      </c>
      <c r="S99" s="44">
        <f t="shared" si="17"/>
        <v>0.22731968863059449</v>
      </c>
    </row>
    <row r="100" spans="1:19" s="30" customFormat="1">
      <c r="A100" s="29" t="s">
        <v>71</v>
      </c>
      <c r="B100" s="21">
        <v>12</v>
      </c>
      <c r="C100" s="18">
        <v>0.39874858352385439</v>
      </c>
      <c r="D100" s="19">
        <v>0.14700768873368208</v>
      </c>
      <c r="E100" s="12">
        <f t="shared" si="9"/>
        <v>7.7598237176871032E-2</v>
      </c>
      <c r="F100" s="19">
        <f t="shared" si="10"/>
        <v>6.9409451556811053E-2</v>
      </c>
      <c r="G100" s="20">
        <v>667.20999999999981</v>
      </c>
      <c r="H100" s="20">
        <f t="shared" si="11"/>
        <v>46.310680173219886</v>
      </c>
      <c r="I100" s="12">
        <v>0.15648092232285932</v>
      </c>
      <c r="J100" s="12">
        <f t="shared" si="12"/>
        <v>7.6823385649259682E-2</v>
      </c>
      <c r="K100" s="19">
        <f t="shared" si="13"/>
        <v>7.9657536673599635E-2</v>
      </c>
      <c r="L100" s="20">
        <v>808.7364</v>
      </c>
      <c r="M100" s="20">
        <f t="shared" si="14"/>
        <v>64.421949442274951</v>
      </c>
      <c r="N100" s="19">
        <v>0.96177015687898271</v>
      </c>
      <c r="O100" s="12">
        <v>0.33130119483757803</v>
      </c>
      <c r="P100" s="19">
        <f t="shared" si="15"/>
        <v>8.1900000000000001E-2</v>
      </c>
      <c r="Q100" s="19">
        <v>0.16645952621657509</v>
      </c>
      <c r="R100" s="12">
        <f t="shared" si="16"/>
        <v>5.7329999999999999E-2</v>
      </c>
      <c r="S100" s="44">
        <f t="shared" si="17"/>
        <v>3.8229843121017293E-2</v>
      </c>
    </row>
    <row r="101" spans="1:19" s="30" customFormat="1">
      <c r="A101" s="29" t="s">
        <v>72</v>
      </c>
      <c r="B101" s="21">
        <v>7</v>
      </c>
      <c r="C101" s="18">
        <v>1.1856349576007208</v>
      </c>
      <c r="D101" s="19">
        <v>0.22932599402383091</v>
      </c>
      <c r="E101" s="12">
        <f t="shared" si="9"/>
        <v>0.15416228137455013</v>
      </c>
      <c r="F101" s="19">
        <f t="shared" si="10"/>
        <v>7.5163712649280789E-2</v>
      </c>
      <c r="G101" s="20">
        <v>3633.7659999999996</v>
      </c>
      <c r="H101" s="20">
        <f t="shared" si="11"/>
        <v>273.12734345872644</v>
      </c>
      <c r="I101" s="12">
        <v>5.9984733530836193E-2</v>
      </c>
      <c r="J101" s="12">
        <f t="shared" si="12"/>
        <v>0.15344924200912155</v>
      </c>
      <c r="K101" s="19">
        <f t="shared" si="13"/>
        <v>-9.3464508478285357E-2</v>
      </c>
      <c r="L101" s="20">
        <v>3568.0772000000002</v>
      </c>
      <c r="M101" s="20">
        <f t="shared" si="14"/>
        <v>-333.48858171057668</v>
      </c>
      <c r="N101" s="19">
        <v>0.99263634652301003</v>
      </c>
      <c r="O101" s="12">
        <v>0.38610850108824757</v>
      </c>
      <c r="P101" s="19">
        <f t="shared" si="15"/>
        <v>8.1900000000000001E-2</v>
      </c>
      <c r="Q101" s="19">
        <v>0.16397689836383883</v>
      </c>
      <c r="R101" s="12">
        <f t="shared" si="16"/>
        <v>5.7329999999999999E-2</v>
      </c>
      <c r="S101" s="44">
        <f t="shared" si="17"/>
        <v>7.3636534769899731E-3</v>
      </c>
    </row>
    <row r="102" spans="1:19" s="30" customFormat="1">
      <c r="A102" s="29" t="s">
        <v>73</v>
      </c>
      <c r="B102" s="21">
        <v>7</v>
      </c>
      <c r="C102" s="18">
        <v>0.48524858120292436</v>
      </c>
      <c r="D102" s="19">
        <v>0.55223555070883301</v>
      </c>
      <c r="E102" s="12">
        <f t="shared" si="9"/>
        <v>8.6014686951044542E-2</v>
      </c>
      <c r="F102" s="19">
        <f t="shared" si="10"/>
        <v>0.46622086375778848</v>
      </c>
      <c r="G102" s="20">
        <v>9.1700000000000017</v>
      </c>
      <c r="H102" s="20">
        <f t="shared" si="11"/>
        <v>4.2752453206589216</v>
      </c>
      <c r="I102" s="12">
        <v>0.56789025146568062</v>
      </c>
      <c r="J102" s="12">
        <f t="shared" si="12"/>
        <v>8.5376396084660175E-2</v>
      </c>
      <c r="K102" s="19">
        <f t="shared" si="13"/>
        <v>0.48251385538102043</v>
      </c>
      <c r="L102" s="20">
        <v>11.316999999999998</v>
      </c>
      <c r="M102" s="20">
        <f t="shared" si="14"/>
        <v>5.4606093013470076</v>
      </c>
      <c r="N102" s="19">
        <v>0.97774802745891132</v>
      </c>
      <c r="O102" s="12">
        <v>0.44143733373256488</v>
      </c>
      <c r="P102" s="19">
        <f t="shared" si="15"/>
        <v>8.1900000000000001E-2</v>
      </c>
      <c r="Q102" s="19">
        <v>4.8161437227916548E-2</v>
      </c>
      <c r="R102" s="12">
        <f t="shared" si="16"/>
        <v>5.7329999999999999E-2</v>
      </c>
      <c r="S102" s="44">
        <f t="shared" si="17"/>
        <v>2.2251972541088683E-2</v>
      </c>
    </row>
    <row r="103" spans="1:19" s="30" customFormat="1">
      <c r="A103" s="29" t="s">
        <v>74</v>
      </c>
      <c r="B103" s="21">
        <v>74</v>
      </c>
      <c r="C103" s="18">
        <v>1.1671560519201296</v>
      </c>
      <c r="D103" s="19">
        <v>0.1700916595688749</v>
      </c>
      <c r="E103" s="12">
        <f t="shared" si="9"/>
        <v>0.1523642838518286</v>
      </c>
      <c r="F103" s="19">
        <f t="shared" si="10"/>
        <v>1.7727375717046301E-2</v>
      </c>
      <c r="G103" s="20">
        <v>3849.7890000000016</v>
      </c>
      <c r="H103" s="20">
        <f t="shared" si="11"/>
        <v>68.246656034351986</v>
      </c>
      <c r="I103" s="12">
        <v>0.25609235400320413</v>
      </c>
      <c r="J103" s="12">
        <f t="shared" si="12"/>
        <v>0.14952474991981626</v>
      </c>
      <c r="K103" s="19">
        <f t="shared" si="13"/>
        <v>0.10656760408338786</v>
      </c>
      <c r="L103" s="20">
        <v>2795.2993639844494</v>
      </c>
      <c r="M103" s="20">
        <f t="shared" si="14"/>
        <v>297.88835591564072</v>
      </c>
      <c r="N103" s="19">
        <v>0.97012095196677084</v>
      </c>
      <c r="O103" s="12">
        <v>0.44344889577218205</v>
      </c>
      <c r="P103" s="19">
        <f t="shared" si="15"/>
        <v>8.1900000000000001E-2</v>
      </c>
      <c r="Q103" s="19">
        <v>0.15606682442796727</v>
      </c>
      <c r="R103" s="12">
        <f t="shared" si="16"/>
        <v>5.7329999999999999E-2</v>
      </c>
      <c r="S103" s="44">
        <f t="shared" si="17"/>
        <v>2.9879048033229161E-2</v>
      </c>
    </row>
    <row r="104" spans="1:19" s="30" customFormat="1">
      <c r="A104" s="29" t="s">
        <v>75</v>
      </c>
      <c r="B104" s="21">
        <v>157</v>
      </c>
      <c r="C104" s="18">
        <v>1.1514794266256503</v>
      </c>
      <c r="D104" s="19">
        <v>0.1923918967694985</v>
      </c>
      <c r="E104" s="12">
        <f t="shared" si="9"/>
        <v>0.15083894821067578</v>
      </c>
      <c r="F104" s="19">
        <f t="shared" si="10"/>
        <v>4.1552948558822717E-2</v>
      </c>
      <c r="G104" s="20">
        <v>45522.436999999984</v>
      </c>
      <c r="H104" s="20">
        <f t="shared" si="11"/>
        <v>1891.5914829332473</v>
      </c>
      <c r="I104" s="12">
        <v>0.14882106776599549</v>
      </c>
      <c r="J104" s="12">
        <f t="shared" si="12"/>
        <v>0.12228717021810109</v>
      </c>
      <c r="K104" s="19">
        <f t="shared" si="13"/>
        <v>2.6533897547894397E-2</v>
      </c>
      <c r="L104" s="20">
        <v>73155.065084090485</v>
      </c>
      <c r="M104" s="20">
        <f t="shared" si="14"/>
        <v>1941.0890020508036</v>
      </c>
      <c r="N104" s="19">
        <v>0.69466261209304281</v>
      </c>
      <c r="O104" s="12">
        <v>0.40424857201362974</v>
      </c>
      <c r="P104" s="19">
        <f t="shared" si="15"/>
        <v>8.1900000000000001E-2</v>
      </c>
      <c r="Q104" s="19">
        <v>0.17387061689481043</v>
      </c>
      <c r="R104" s="12">
        <f t="shared" si="16"/>
        <v>5.7329999999999999E-2</v>
      </c>
      <c r="S104" s="44">
        <f t="shared" si="17"/>
        <v>0.30533738790695719</v>
      </c>
    </row>
    <row r="105" spans="1:19" s="30" customFormat="1">
      <c r="A105" s="29" t="s">
        <v>76</v>
      </c>
      <c r="B105" s="21">
        <v>3</v>
      </c>
      <c r="C105" s="18">
        <v>1.8613970815742962</v>
      </c>
      <c r="D105" s="19" t="s">
        <v>116</v>
      </c>
      <c r="E105" s="12">
        <f t="shared" si="9"/>
        <v>0.21991393603717901</v>
      </c>
      <c r="F105" s="19" t="e">
        <f t="shared" si="10"/>
        <v>#VALUE!</v>
      </c>
      <c r="G105" s="20" t="s">
        <v>116</v>
      </c>
      <c r="H105" s="20" t="e">
        <f t="shared" si="11"/>
        <v>#VALUE!</v>
      </c>
      <c r="I105" s="12">
        <v>5.1824329356923132E-2</v>
      </c>
      <c r="J105" s="12">
        <f t="shared" si="12"/>
        <v>0.13629476626994572</v>
      </c>
      <c r="K105" s="19">
        <f t="shared" si="13"/>
        <v>-8.4470436913022584E-2</v>
      </c>
      <c r="L105" s="20">
        <v>51393.4</v>
      </c>
      <c r="M105" s="20">
        <f t="shared" si="14"/>
        <v>-4341.2229524457352</v>
      </c>
      <c r="N105" s="19">
        <v>0.48568615199405918</v>
      </c>
      <c r="O105" s="12">
        <v>0.35056885296082269</v>
      </c>
      <c r="P105" s="19">
        <f t="shared" si="15"/>
        <v>8.1900000000000001E-2</v>
      </c>
      <c r="Q105" s="19">
        <v>0.10131643271178153</v>
      </c>
      <c r="R105" s="12">
        <f t="shared" si="16"/>
        <v>5.7329999999999999E-2</v>
      </c>
      <c r="S105" s="44">
        <f t="shared" si="17"/>
        <v>0.51431384800594082</v>
      </c>
    </row>
    <row r="106" spans="1:19" s="30" customFormat="1">
      <c r="A106" s="29" t="s">
        <v>77</v>
      </c>
      <c r="B106" s="21">
        <v>20</v>
      </c>
      <c r="C106" s="18">
        <v>1.1974153676484665</v>
      </c>
      <c r="D106" s="19">
        <v>8.0601207879780479E-3</v>
      </c>
      <c r="E106" s="12">
        <f t="shared" si="9"/>
        <v>0.1553085152721958</v>
      </c>
      <c r="F106" s="19">
        <f t="shared" si="10"/>
        <v>-0.14724839448421775</v>
      </c>
      <c r="G106" s="20">
        <v>1449.482</v>
      </c>
      <c r="H106" s="20">
        <f t="shared" si="11"/>
        <v>-213.4338973337729</v>
      </c>
      <c r="I106" s="12">
        <v>1.450058269482798E-2</v>
      </c>
      <c r="J106" s="12">
        <f t="shared" si="12"/>
        <v>0.13748870173262365</v>
      </c>
      <c r="K106" s="19">
        <f t="shared" si="13"/>
        <v>-0.12298811903779566</v>
      </c>
      <c r="L106" s="20">
        <v>2174.1901999999995</v>
      </c>
      <c r="M106" s="20">
        <f t="shared" si="14"/>
        <v>-267.39956312840872</v>
      </c>
      <c r="N106" s="19">
        <v>0.81812529522348221</v>
      </c>
      <c r="O106" s="12">
        <v>0.40275333998698254</v>
      </c>
      <c r="P106" s="19">
        <f t="shared" si="15"/>
        <v>8.1900000000000001E-2</v>
      </c>
      <c r="Q106" s="19">
        <v>0.11722419501675685</v>
      </c>
      <c r="R106" s="12">
        <f t="shared" si="16"/>
        <v>5.7329999999999999E-2</v>
      </c>
      <c r="S106" s="44">
        <f t="shared" si="17"/>
        <v>0.18187470477651779</v>
      </c>
    </row>
    <row r="107" spans="1:19" s="30" customFormat="1">
      <c r="A107" s="29" t="s">
        <v>78</v>
      </c>
      <c r="B107" s="21">
        <v>13</v>
      </c>
      <c r="C107" s="18">
        <v>1.1145609245076868</v>
      </c>
      <c r="D107" s="19" t="s">
        <v>116</v>
      </c>
      <c r="E107" s="12">
        <f t="shared" ref="E107:E115" si="18">$E$9+C107*$E$10</f>
        <v>0.14724677795459792</v>
      </c>
      <c r="F107" s="19" t="e">
        <f t="shared" ref="F107:F115" si="19">D107-E107</f>
        <v>#VALUE!</v>
      </c>
      <c r="G107" s="20" t="s">
        <v>116</v>
      </c>
      <c r="H107" s="20" t="e">
        <f t="shared" si="11"/>
        <v>#VALUE!</v>
      </c>
      <c r="I107" s="19">
        <v>0.32090346766296463</v>
      </c>
      <c r="J107" s="12">
        <f t="shared" ref="J107:J115" si="20">E107*(1-S107)+R107*S107</f>
        <v>0.11057925149481172</v>
      </c>
      <c r="K107" s="19">
        <f t="shared" ref="K107:K115" si="21">I107-J107</f>
        <v>0.21032421616815289</v>
      </c>
      <c r="L107" s="20">
        <v>3499.4410000000003</v>
      </c>
      <c r="M107" s="20">
        <f t="shared" ref="M107:M115" si="22">K107*L107</f>
        <v>736.01718535169721</v>
      </c>
      <c r="N107" s="19">
        <v>0.59220595650901875</v>
      </c>
      <c r="O107" s="19">
        <v>0.41913683167220067</v>
      </c>
      <c r="P107" s="19">
        <f t="shared" si="15"/>
        <v>8.1900000000000001E-2</v>
      </c>
      <c r="Q107" s="19">
        <v>9.6602080308537897E-2</v>
      </c>
      <c r="R107" s="12">
        <f t="shared" si="16"/>
        <v>5.7329999999999999E-2</v>
      </c>
      <c r="S107" s="44">
        <f t="shared" si="17"/>
        <v>0.40779404349098125</v>
      </c>
    </row>
    <row r="108" spans="1:19" s="30" customFormat="1">
      <c r="A108" s="29" t="s">
        <v>115</v>
      </c>
      <c r="B108" s="21">
        <v>5</v>
      </c>
      <c r="C108" s="18">
        <v>0.64652165230236391</v>
      </c>
      <c r="D108" s="19">
        <v>0.25771584019180677</v>
      </c>
      <c r="E108" s="12">
        <f t="shared" si="18"/>
        <v>0.10170655676902</v>
      </c>
      <c r="F108" s="19">
        <f t="shared" si="19"/>
        <v>0.15600928342278675</v>
      </c>
      <c r="G108" s="20">
        <v>8675.4</v>
      </c>
      <c r="H108" s="20">
        <f t="shared" si="11"/>
        <v>1353.4429374060442</v>
      </c>
      <c r="I108" s="19">
        <v>0.26418872028879609</v>
      </c>
      <c r="J108" s="12">
        <f t="shared" si="20"/>
        <v>0.1016333213137539</v>
      </c>
      <c r="K108" s="19">
        <f t="shared" si="21"/>
        <v>0.16255539897504218</v>
      </c>
      <c r="L108" s="20">
        <v>8416.3147999999983</v>
      </c>
      <c r="M108" s="20">
        <f t="shared" si="22"/>
        <v>1368.1174102135519</v>
      </c>
      <c r="N108" s="19">
        <v>0.99852842028822641</v>
      </c>
      <c r="O108" s="19">
        <v>0.2434573658740396</v>
      </c>
      <c r="P108" s="19">
        <f t="shared" si="15"/>
        <v>7.4200000000000002E-2</v>
      </c>
      <c r="Q108" s="19">
        <v>0.20366835139927225</v>
      </c>
      <c r="R108" s="12">
        <f t="shared" si="16"/>
        <v>5.194E-2</v>
      </c>
      <c r="S108" s="44">
        <f t="shared" si="17"/>
        <v>1.4715797117735852E-3</v>
      </c>
    </row>
    <row r="109" spans="1:19" s="30" customFormat="1">
      <c r="A109" s="29" t="s">
        <v>79</v>
      </c>
      <c r="B109" s="21">
        <v>38</v>
      </c>
      <c r="C109" s="18">
        <v>1.1253526734430557</v>
      </c>
      <c r="D109" s="19">
        <v>1.2216810547540191E-3</v>
      </c>
      <c r="E109" s="12">
        <f t="shared" si="18"/>
        <v>0.14829681512600931</v>
      </c>
      <c r="F109" s="19">
        <f t="shared" si="19"/>
        <v>-0.1470751340712553</v>
      </c>
      <c r="G109" s="20">
        <v>2034.9009999999994</v>
      </c>
      <c r="H109" s="20">
        <f t="shared" si="11"/>
        <v>-299.28333739673138</v>
      </c>
      <c r="I109" s="19">
        <v>7.0164053490356385E-2</v>
      </c>
      <c r="J109" s="12">
        <f t="shared" si="20"/>
        <v>0.13034166811130005</v>
      </c>
      <c r="K109" s="19">
        <f t="shared" si="21"/>
        <v>-6.0177614620943662E-2</v>
      </c>
      <c r="L109" s="20">
        <v>4495.6698900541405</v>
      </c>
      <c r="M109" s="20">
        <f t="shared" si="22"/>
        <v>-270.53869010665824</v>
      </c>
      <c r="N109" s="19">
        <v>0.80261871332048518</v>
      </c>
      <c r="O109" s="19">
        <v>0.41032010456917534</v>
      </c>
      <c r="P109" s="19">
        <f t="shared" si="15"/>
        <v>8.1900000000000001E-2</v>
      </c>
      <c r="Q109" s="19">
        <v>0.12696897214323852</v>
      </c>
      <c r="R109" s="12">
        <f t="shared" si="16"/>
        <v>5.7329999999999999E-2</v>
      </c>
      <c r="S109" s="44">
        <f t="shared" si="17"/>
        <v>0.19738128667951482</v>
      </c>
    </row>
    <row r="110" spans="1:19" s="30" customFormat="1">
      <c r="A110" s="29" t="s">
        <v>80</v>
      </c>
      <c r="B110" s="21">
        <v>1</v>
      </c>
      <c r="C110" s="18">
        <v>1.4774551454532636</v>
      </c>
      <c r="D110" s="19">
        <v>9.7358019554815906E-2</v>
      </c>
      <c r="E110" s="12">
        <f t="shared" si="18"/>
        <v>0.18255638565260254</v>
      </c>
      <c r="F110" s="19">
        <f t="shared" si="19"/>
        <v>-8.5198366097786637E-2</v>
      </c>
      <c r="G110" s="20">
        <v>1442.1</v>
      </c>
      <c r="H110" s="20">
        <f t="shared" si="11"/>
        <v>-122.8645637496181</v>
      </c>
      <c r="I110" s="19">
        <v>0.10595896968298314</v>
      </c>
      <c r="J110" s="12">
        <f t="shared" si="20"/>
        <v>0.18038613690165803</v>
      </c>
      <c r="K110" s="19">
        <f t="shared" si="21"/>
        <v>-7.4427167218674886E-2</v>
      </c>
      <c r="L110" s="20">
        <v>1147.3999999999999</v>
      </c>
      <c r="M110" s="20">
        <f t="shared" si="22"/>
        <v>-85.397731666707557</v>
      </c>
      <c r="N110" s="19">
        <v>0.98338455975411321</v>
      </c>
      <c r="O110" s="19">
        <v>0.24372825346779461</v>
      </c>
      <c r="P110" s="19">
        <f t="shared" si="15"/>
        <v>7.4200000000000002E-2</v>
      </c>
      <c r="Q110" s="19">
        <v>0.24298056155507561</v>
      </c>
      <c r="R110" s="12">
        <f t="shared" si="16"/>
        <v>5.194E-2</v>
      </c>
      <c r="S110" s="44">
        <f t="shared" si="17"/>
        <v>1.6615440245886792E-2</v>
      </c>
    </row>
    <row r="111" spans="1:19" s="30" customFormat="1">
      <c r="A111" s="29" t="s">
        <v>81</v>
      </c>
      <c r="B111" s="21">
        <v>12</v>
      </c>
      <c r="C111" s="18">
        <v>0.83569116838190649</v>
      </c>
      <c r="D111" s="19">
        <v>0.22324460280863559</v>
      </c>
      <c r="E111" s="12">
        <f t="shared" si="18"/>
        <v>0.1201127506835595</v>
      </c>
      <c r="F111" s="19">
        <f t="shared" si="19"/>
        <v>0.10313185212507608</v>
      </c>
      <c r="G111" s="20">
        <v>143.12999999999997</v>
      </c>
      <c r="H111" s="20">
        <f t="shared" si="11"/>
        <v>14.761261994662137</v>
      </c>
      <c r="I111" s="19">
        <v>0.15991983580506577</v>
      </c>
      <c r="J111" s="12">
        <f t="shared" si="20"/>
        <v>0.10980829842068415</v>
      </c>
      <c r="K111" s="19">
        <f t="shared" si="21"/>
        <v>5.0111537384381621E-2</v>
      </c>
      <c r="L111" s="20">
        <v>246.71599999999998</v>
      </c>
      <c r="M111" s="20">
        <f t="shared" si="22"/>
        <v>12.363318057325095</v>
      </c>
      <c r="N111" s="19">
        <v>0.83587128390069554</v>
      </c>
      <c r="O111" s="19">
        <v>0.42673502523693091</v>
      </c>
      <c r="P111" s="19">
        <f t="shared" si="15"/>
        <v>8.1900000000000001E-2</v>
      </c>
      <c r="Q111" s="19">
        <v>0.19835052501203654</v>
      </c>
      <c r="R111" s="12">
        <f t="shared" si="16"/>
        <v>5.7329999999999999E-2</v>
      </c>
      <c r="S111" s="44">
        <f t="shared" si="17"/>
        <v>0.16412871609930446</v>
      </c>
    </row>
    <row r="112" spans="1:19" s="30" customFormat="1">
      <c r="A112" s="29" t="s">
        <v>160</v>
      </c>
      <c r="B112" s="21">
        <v>0</v>
      </c>
      <c r="C112" s="18">
        <v>0</v>
      </c>
      <c r="D112" s="19" t="s">
        <v>116</v>
      </c>
      <c r="E112" s="12">
        <f t="shared" si="18"/>
        <v>3.8800000000000001E-2</v>
      </c>
      <c r="F112" s="19" t="e">
        <f t="shared" si="19"/>
        <v>#VALUE!</v>
      </c>
      <c r="G112" s="20">
        <v>0</v>
      </c>
      <c r="H112" s="20" t="e">
        <f t="shared" si="11"/>
        <v>#VALUE!</v>
      </c>
      <c r="I112" s="19" t="s">
        <v>116</v>
      </c>
      <c r="J112" s="12" t="e">
        <f t="shared" si="20"/>
        <v>#DIV/0!</v>
      </c>
      <c r="K112" s="19" t="e">
        <f t="shared" si="21"/>
        <v>#VALUE!</v>
      </c>
      <c r="L112" s="20">
        <v>0</v>
      </c>
      <c r="M112" s="20" t="e">
        <f t="shared" si="22"/>
        <v>#VALUE!</v>
      </c>
      <c r="N112" s="19" t="e">
        <v>#DIV/0!</v>
      </c>
      <c r="O112" s="19">
        <v>0</v>
      </c>
      <c r="P112" s="19">
        <f t="shared" si="15"/>
        <v>7.4200000000000002E-2</v>
      </c>
      <c r="Q112" s="19">
        <v>0</v>
      </c>
      <c r="R112" s="12">
        <f t="shared" si="16"/>
        <v>5.194E-2</v>
      </c>
      <c r="S112" s="44" t="e">
        <f t="shared" si="17"/>
        <v>#DIV/0!</v>
      </c>
    </row>
    <row r="113" spans="1:19" s="30" customFormat="1">
      <c r="A113" s="29" t="s">
        <v>82</v>
      </c>
      <c r="B113" s="21">
        <v>1</v>
      </c>
      <c r="C113" s="18">
        <v>1.7252720007572537</v>
      </c>
      <c r="D113" s="19">
        <v>0.13060058639257274</v>
      </c>
      <c r="E113" s="12">
        <f t="shared" si="18"/>
        <v>0.20666896567368079</v>
      </c>
      <c r="F113" s="19">
        <f t="shared" si="19"/>
        <v>-7.6068379281108045E-2</v>
      </c>
      <c r="G113" s="20">
        <v>195.7</v>
      </c>
      <c r="H113" s="20">
        <f t="shared" si="11"/>
        <v>-14.886581825312843</v>
      </c>
      <c r="I113" s="19">
        <v>6.9675444864296276E-2</v>
      </c>
      <c r="J113" s="12">
        <f t="shared" si="20"/>
        <v>0.18268715427500926</v>
      </c>
      <c r="K113" s="19">
        <f t="shared" si="21"/>
        <v>-0.11301170941071298</v>
      </c>
      <c r="L113" s="20">
        <v>244.91399999999993</v>
      </c>
      <c r="M113" s="20">
        <f t="shared" si="22"/>
        <v>-27.678149798615351</v>
      </c>
      <c r="N113" s="19">
        <v>0.8394135697238323</v>
      </c>
      <c r="O113" s="19">
        <v>0.2847034547434526</v>
      </c>
      <c r="P113" s="19">
        <f t="shared" si="15"/>
        <v>8.1900000000000001E-2</v>
      </c>
      <c r="Q113" s="19">
        <v>0.2073076923076923</v>
      </c>
      <c r="R113" s="12">
        <f t="shared" si="16"/>
        <v>5.7329999999999999E-2</v>
      </c>
      <c r="S113" s="44">
        <f t="shared" si="17"/>
        <v>0.1605864302761677</v>
      </c>
    </row>
    <row r="114" spans="1:19" s="30" customFormat="1">
      <c r="A114" s="29" t="s">
        <v>126</v>
      </c>
      <c r="B114" s="21">
        <v>4149</v>
      </c>
      <c r="C114" s="18">
        <v>0.93980117454820322</v>
      </c>
      <c r="D114" s="19">
        <v>0.13060058639257274</v>
      </c>
      <c r="E114" s="12">
        <f t="shared" si="18"/>
        <v>0.13024265428354018</v>
      </c>
      <c r="F114" s="19">
        <f t="shared" si="19"/>
        <v>3.57932109032566E-4</v>
      </c>
      <c r="G114" s="20">
        <v>1036374.3129999994</v>
      </c>
      <c r="H114" s="20">
        <f t="shared" si="11"/>
        <v>370.95164359926645</v>
      </c>
      <c r="I114" s="19">
        <v>6.9675444864296276E-2</v>
      </c>
      <c r="J114" s="12">
        <f t="shared" si="20"/>
        <v>0.11074039164932165</v>
      </c>
      <c r="K114" s="19">
        <f t="shared" si="21"/>
        <v>-4.1064946785025369E-2</v>
      </c>
      <c r="L114" s="20">
        <v>1871161.4322123423</v>
      </c>
      <c r="M114" s="20">
        <f t="shared" si="22"/>
        <v>-76839.144639991689</v>
      </c>
      <c r="N114" s="19">
        <v>0.7325256798582751</v>
      </c>
      <c r="O114" s="19">
        <v>0.38601599519105023</v>
      </c>
      <c r="P114" s="19">
        <f t="shared" si="15"/>
        <v>8.1900000000000001E-2</v>
      </c>
      <c r="Q114" s="19">
        <v>0.1629281844632029</v>
      </c>
      <c r="R114" s="12">
        <f t="shared" si="16"/>
        <v>5.7329999999999999E-2</v>
      </c>
      <c r="S114" s="44">
        <f t="shared" si="17"/>
        <v>0.2674743201417249</v>
      </c>
    </row>
    <row r="115" spans="1:19" s="30" customFormat="1">
      <c r="A115" s="31" t="s">
        <v>124</v>
      </c>
      <c r="B115" s="32">
        <v>3577</v>
      </c>
      <c r="C115" s="33">
        <v>0.96282521536507126</v>
      </c>
      <c r="D115" s="34">
        <v>0.1339926561221442</v>
      </c>
      <c r="E115" s="12">
        <f t="shared" si="18"/>
        <v>0.13248289345502143</v>
      </c>
      <c r="F115" s="19">
        <f t="shared" si="19"/>
        <v>1.5097626671227715E-3</v>
      </c>
      <c r="G115" s="35">
        <v>690915.90299999935</v>
      </c>
      <c r="H115" s="20">
        <f t="shared" si="11"/>
        <v>1043.119036470817</v>
      </c>
      <c r="I115" s="34">
        <v>0.1108387439979267</v>
      </c>
      <c r="J115" s="12">
        <f t="shared" si="20"/>
        <v>0.11924145629942402</v>
      </c>
      <c r="K115" s="19">
        <f t="shared" si="21"/>
        <v>-8.4027123014973198E-3</v>
      </c>
      <c r="L115" s="35">
        <v>1117419.4763747612</v>
      </c>
      <c r="M115" s="20">
        <f t="shared" si="22"/>
        <v>-9389.3543800668995</v>
      </c>
      <c r="N115" s="19">
        <v>0.823806688647027</v>
      </c>
      <c r="O115" s="34">
        <v>0.38253219220011508</v>
      </c>
      <c r="P115" s="19">
        <f t="shared" si="15"/>
        <v>8.1900000000000001E-2</v>
      </c>
      <c r="Q115" s="34">
        <v>0.16534574987339856</v>
      </c>
      <c r="R115" s="12">
        <f t="shared" si="16"/>
        <v>5.7329999999999999E-2</v>
      </c>
      <c r="S115" s="44">
        <f t="shared" si="17"/>
        <v>0.176193311352973</v>
      </c>
    </row>
  </sheetData>
  <mergeCells count="9">
    <mergeCell ref="B7:G7"/>
    <mergeCell ref="B3:E3"/>
    <mergeCell ref="F3:G3"/>
    <mergeCell ref="I1:J6"/>
    <mergeCell ref="B1:G1"/>
    <mergeCell ref="B2:G2"/>
    <mergeCell ref="B4:G4"/>
    <mergeCell ref="B5:G5"/>
    <mergeCell ref="B6:G6"/>
  </mergeCells>
  <pageMargins left="0.75" right="0.75" top="1" bottom="1" header="0.5" footer="0.5"/>
  <pageSetup orientation="portrait" horizontalDpi="4294967292" verticalDpi="4294967292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Variables &amp; FAQ</vt:lpstr>
      <vt:lpstr>Industry Averages</vt:lpstr>
    </vt:vector>
  </TitlesOfParts>
  <Company>Stern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Iweze</dc:creator>
  <cp:lastModifiedBy>Dennis Ezimechine Iweze</cp:lastModifiedBy>
  <dcterms:created xsi:type="dcterms:W3CDTF">2014-01-06T21:28:12Z</dcterms:created>
  <dcterms:modified xsi:type="dcterms:W3CDTF">2023-10-23T16:48:20Z</dcterms:modified>
</cp:coreProperties>
</file>