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Dennis Iweze\Downloads\"/>
    </mc:Choice>
  </mc:AlternateContent>
  <xr:revisionPtr revIDLastSave="0" documentId="8_{D7694936-723A-4E58-8C9E-705EDBF73929}" xr6:coauthVersionLast="47" xr6:coauthVersionMax="47" xr10:uidLastSave="{00000000-0000-0000-0000-000000000000}"/>
  <bookViews>
    <workbookView xWindow="-108" yWindow="-108" windowWidth="23256" windowHeight="12456" tabRatio="500" activeTab="1"/>
  </bookViews>
  <sheets>
    <sheet name="Variables &amp; FAQ" sheetId="2" r:id="rId1"/>
    <sheet name="Industry Averages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08" i="1" l="1"/>
  <c r="R108" i="1"/>
  <c r="P104" i="1"/>
  <c r="R104" i="1"/>
  <c r="P103" i="1"/>
  <c r="R103" i="1"/>
  <c r="P102" i="1"/>
  <c r="R102" i="1"/>
  <c r="P96" i="1"/>
  <c r="R96" i="1"/>
  <c r="P94" i="1"/>
  <c r="R94" i="1"/>
  <c r="P92" i="1"/>
  <c r="R92" i="1"/>
  <c r="J92" i="1"/>
  <c r="K92" i="1"/>
  <c r="M92" i="1"/>
  <c r="P88" i="1"/>
  <c r="R88" i="1"/>
  <c r="P87" i="1"/>
  <c r="R87" i="1"/>
  <c r="P86" i="1"/>
  <c r="R86" i="1"/>
  <c r="P76" i="1"/>
  <c r="R76" i="1"/>
  <c r="P72" i="1"/>
  <c r="R72" i="1"/>
  <c r="J72" i="1"/>
  <c r="K72" i="1"/>
  <c r="M72" i="1"/>
  <c r="P71" i="1"/>
  <c r="R71" i="1"/>
  <c r="P63" i="1"/>
  <c r="R63" i="1"/>
  <c r="P62" i="1"/>
  <c r="R62" i="1"/>
  <c r="P56" i="1"/>
  <c r="R56" i="1"/>
  <c r="P55" i="1"/>
  <c r="R55" i="1"/>
  <c r="P52" i="1"/>
  <c r="R52" i="1"/>
  <c r="P47" i="1"/>
  <c r="R47" i="1"/>
  <c r="J47" i="1"/>
  <c r="K47" i="1"/>
  <c r="M47" i="1"/>
  <c r="P46" i="1"/>
  <c r="R46" i="1"/>
  <c r="P44" i="1"/>
  <c r="R44" i="1"/>
  <c r="P40" i="1"/>
  <c r="R40" i="1"/>
  <c r="P39" i="1"/>
  <c r="R39" i="1"/>
  <c r="P36" i="1"/>
  <c r="R36" i="1"/>
  <c r="P31" i="1"/>
  <c r="R31" i="1"/>
  <c r="P30" i="1"/>
  <c r="R30" i="1"/>
  <c r="J30" i="1"/>
  <c r="K30" i="1"/>
  <c r="M30" i="1"/>
  <c r="P28" i="1"/>
  <c r="R28" i="1"/>
  <c r="P24" i="1"/>
  <c r="R24" i="1"/>
  <c r="P22" i="1"/>
  <c r="R22" i="1"/>
  <c r="P20" i="1"/>
  <c r="R20" i="1"/>
  <c r="E113" i="1"/>
  <c r="F113" i="1"/>
  <c r="H113" i="1"/>
  <c r="E112" i="1"/>
  <c r="F112" i="1"/>
  <c r="H112" i="1"/>
  <c r="E111" i="1"/>
  <c r="F111" i="1"/>
  <c r="H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P110" i="1"/>
  <c r="R110" i="1"/>
  <c r="P109" i="1"/>
  <c r="R109" i="1"/>
  <c r="P107" i="1"/>
  <c r="R107" i="1"/>
  <c r="P106" i="1"/>
  <c r="R106" i="1"/>
  <c r="P105" i="1"/>
  <c r="R105" i="1"/>
  <c r="P101" i="1"/>
  <c r="R101" i="1"/>
  <c r="P100" i="1"/>
  <c r="R100" i="1"/>
  <c r="P99" i="1"/>
  <c r="R99" i="1"/>
  <c r="P98" i="1"/>
  <c r="R98" i="1"/>
  <c r="P97" i="1"/>
  <c r="R97" i="1"/>
  <c r="P95" i="1"/>
  <c r="R95" i="1"/>
  <c r="P93" i="1"/>
  <c r="R93" i="1"/>
  <c r="P91" i="1"/>
  <c r="R91" i="1"/>
  <c r="P90" i="1"/>
  <c r="R90" i="1"/>
  <c r="P89" i="1"/>
  <c r="R89" i="1"/>
  <c r="P85" i="1"/>
  <c r="R85" i="1"/>
  <c r="P84" i="1"/>
  <c r="R84" i="1"/>
  <c r="P83" i="1"/>
  <c r="R83" i="1"/>
  <c r="P82" i="1"/>
  <c r="R82" i="1"/>
  <c r="P81" i="1"/>
  <c r="R81" i="1"/>
  <c r="P80" i="1"/>
  <c r="R80" i="1"/>
  <c r="P79" i="1"/>
  <c r="R79" i="1"/>
  <c r="P78" i="1"/>
  <c r="R78" i="1"/>
  <c r="P77" i="1"/>
  <c r="R77" i="1"/>
  <c r="P75" i="1"/>
  <c r="R75" i="1"/>
  <c r="P74" i="1"/>
  <c r="R74" i="1"/>
  <c r="P73" i="1"/>
  <c r="R73" i="1"/>
  <c r="P70" i="1"/>
  <c r="R70" i="1"/>
  <c r="P69" i="1"/>
  <c r="R69" i="1"/>
  <c r="P68" i="1"/>
  <c r="R68" i="1"/>
  <c r="P67" i="1"/>
  <c r="R67" i="1"/>
  <c r="P66" i="1"/>
  <c r="R66" i="1"/>
  <c r="P65" i="1"/>
  <c r="R65" i="1"/>
  <c r="P64" i="1"/>
  <c r="R64" i="1"/>
  <c r="P61" i="1"/>
  <c r="R61" i="1"/>
  <c r="P60" i="1"/>
  <c r="R60" i="1"/>
  <c r="P59" i="1"/>
  <c r="R59" i="1"/>
  <c r="P58" i="1"/>
  <c r="R58" i="1"/>
  <c r="P57" i="1"/>
  <c r="R57" i="1"/>
  <c r="P54" i="1"/>
  <c r="R54" i="1"/>
  <c r="P53" i="1"/>
  <c r="R53" i="1"/>
  <c r="P51" i="1"/>
  <c r="R51" i="1"/>
  <c r="P50" i="1"/>
  <c r="R50" i="1"/>
  <c r="P49" i="1"/>
  <c r="R49" i="1"/>
  <c r="P48" i="1"/>
  <c r="R48" i="1"/>
  <c r="P45" i="1"/>
  <c r="R45" i="1"/>
  <c r="P43" i="1"/>
  <c r="R43" i="1"/>
  <c r="P42" i="1"/>
  <c r="R42" i="1"/>
  <c r="P41" i="1"/>
  <c r="R41" i="1"/>
  <c r="P38" i="1"/>
  <c r="R38" i="1"/>
  <c r="J38" i="1"/>
  <c r="K38" i="1"/>
  <c r="M38" i="1"/>
  <c r="P37" i="1"/>
  <c r="R37" i="1"/>
  <c r="P35" i="1"/>
  <c r="R35" i="1"/>
  <c r="P34" i="1"/>
  <c r="R34" i="1"/>
  <c r="P33" i="1"/>
  <c r="R33" i="1"/>
  <c r="P32" i="1"/>
  <c r="R32" i="1"/>
  <c r="J32" i="1"/>
  <c r="K32" i="1"/>
  <c r="M32" i="1"/>
  <c r="P29" i="1"/>
  <c r="R29" i="1"/>
  <c r="P27" i="1"/>
  <c r="R27" i="1"/>
  <c r="P26" i="1"/>
  <c r="R26" i="1"/>
  <c r="J26" i="1"/>
  <c r="K26" i="1"/>
  <c r="M26" i="1"/>
  <c r="P25" i="1"/>
  <c r="R25" i="1"/>
  <c r="P23" i="1"/>
  <c r="R23" i="1"/>
  <c r="P21" i="1"/>
  <c r="R21" i="1"/>
  <c r="E110" i="1"/>
  <c r="F110" i="1"/>
  <c r="H110" i="1"/>
  <c r="E109" i="1"/>
  <c r="F109" i="1"/>
  <c r="H109" i="1"/>
  <c r="E108" i="1"/>
  <c r="F108" i="1"/>
  <c r="H108" i="1"/>
  <c r="E107" i="1"/>
  <c r="F107" i="1"/>
  <c r="H107" i="1"/>
  <c r="E106" i="1"/>
  <c r="F106" i="1"/>
  <c r="H106" i="1"/>
  <c r="E105" i="1"/>
  <c r="F105" i="1"/>
  <c r="H105" i="1"/>
  <c r="E104" i="1"/>
  <c r="F104" i="1"/>
  <c r="H104" i="1"/>
  <c r="E103" i="1"/>
  <c r="F103" i="1"/>
  <c r="H103" i="1"/>
  <c r="E102" i="1"/>
  <c r="F102" i="1"/>
  <c r="H102" i="1"/>
  <c r="E101" i="1"/>
  <c r="E100" i="1"/>
  <c r="E99" i="1"/>
  <c r="F99" i="1"/>
  <c r="H99" i="1"/>
  <c r="E98" i="1"/>
  <c r="F98" i="1"/>
  <c r="H98" i="1"/>
  <c r="E97" i="1"/>
  <c r="F97" i="1"/>
  <c r="H97" i="1"/>
  <c r="E96" i="1"/>
  <c r="E95" i="1"/>
  <c r="J95" i="1"/>
  <c r="K95" i="1"/>
  <c r="M95" i="1"/>
  <c r="E94" i="1"/>
  <c r="E93" i="1"/>
  <c r="F93" i="1"/>
  <c r="H93" i="1"/>
  <c r="E92" i="1"/>
  <c r="F92" i="1"/>
  <c r="H92" i="1"/>
  <c r="E91" i="1"/>
  <c r="E90" i="1"/>
  <c r="E89" i="1"/>
  <c r="F89" i="1"/>
  <c r="H89" i="1"/>
  <c r="E88" i="1"/>
  <c r="F88" i="1"/>
  <c r="H88" i="1"/>
  <c r="E87" i="1"/>
  <c r="J87" i="1"/>
  <c r="K87" i="1"/>
  <c r="M87" i="1"/>
  <c r="E86" i="1"/>
  <c r="F86" i="1"/>
  <c r="H86" i="1"/>
  <c r="E85" i="1"/>
  <c r="E84" i="1"/>
  <c r="F84" i="1"/>
  <c r="H84" i="1"/>
  <c r="E83" i="1"/>
  <c r="E82" i="1"/>
  <c r="F82" i="1"/>
  <c r="H82" i="1"/>
  <c r="E81" i="1"/>
  <c r="F81" i="1"/>
  <c r="H81" i="1"/>
  <c r="E80" i="1"/>
  <c r="F80" i="1"/>
  <c r="E79" i="1"/>
  <c r="F79" i="1"/>
  <c r="H79" i="1"/>
  <c r="E78" i="1"/>
  <c r="F78" i="1"/>
  <c r="H78" i="1"/>
  <c r="E77" i="1"/>
  <c r="E76" i="1"/>
  <c r="E75" i="1"/>
  <c r="F75" i="1"/>
  <c r="H75" i="1"/>
  <c r="E74" i="1"/>
  <c r="F74" i="1"/>
  <c r="H74" i="1"/>
  <c r="E73" i="1"/>
  <c r="F73" i="1"/>
  <c r="H73" i="1"/>
  <c r="E72" i="1"/>
  <c r="F72" i="1"/>
  <c r="H72" i="1"/>
  <c r="E71" i="1"/>
  <c r="F71" i="1"/>
  <c r="H71" i="1"/>
  <c r="E70" i="1"/>
  <c r="F70" i="1"/>
  <c r="H70" i="1"/>
  <c r="E69" i="1"/>
  <c r="F69" i="1"/>
  <c r="H69" i="1"/>
  <c r="E68" i="1"/>
  <c r="F68" i="1"/>
  <c r="H68" i="1"/>
  <c r="E67" i="1"/>
  <c r="F67" i="1"/>
  <c r="H67" i="1"/>
  <c r="E66" i="1"/>
  <c r="F66" i="1"/>
  <c r="H66" i="1"/>
  <c r="E65" i="1"/>
  <c r="E64" i="1"/>
  <c r="E63" i="1"/>
  <c r="F63" i="1"/>
  <c r="H63" i="1"/>
  <c r="E62" i="1"/>
  <c r="F62" i="1"/>
  <c r="H62" i="1"/>
  <c r="E61" i="1"/>
  <c r="E60" i="1"/>
  <c r="E59" i="1"/>
  <c r="F59" i="1"/>
  <c r="H59" i="1"/>
  <c r="E58" i="1"/>
  <c r="F58" i="1"/>
  <c r="H58" i="1"/>
  <c r="E57" i="1"/>
  <c r="F57" i="1"/>
  <c r="H57" i="1"/>
  <c r="E56" i="1"/>
  <c r="F56" i="1"/>
  <c r="H56" i="1"/>
  <c r="E55" i="1"/>
  <c r="E54" i="1"/>
  <c r="F54" i="1"/>
  <c r="H54" i="1"/>
  <c r="E53" i="1"/>
  <c r="E52" i="1"/>
  <c r="E51" i="1"/>
  <c r="E50" i="1"/>
  <c r="F50" i="1"/>
  <c r="H50" i="1"/>
  <c r="E49" i="1"/>
  <c r="F49" i="1"/>
  <c r="H49" i="1"/>
  <c r="E48" i="1"/>
  <c r="F48" i="1"/>
  <c r="H48" i="1"/>
  <c r="E47" i="1"/>
  <c r="F47" i="1"/>
  <c r="H47" i="1"/>
  <c r="E46" i="1"/>
  <c r="F46" i="1"/>
  <c r="H46" i="1"/>
  <c r="E45" i="1"/>
  <c r="F45" i="1"/>
  <c r="H45" i="1"/>
  <c r="E44" i="1"/>
  <c r="E43" i="1"/>
  <c r="E42" i="1"/>
  <c r="E41" i="1"/>
  <c r="F41" i="1"/>
  <c r="H41" i="1"/>
  <c r="E40" i="1"/>
  <c r="F40" i="1"/>
  <c r="H40" i="1"/>
  <c r="E39" i="1"/>
  <c r="F39" i="1"/>
  <c r="H39" i="1"/>
  <c r="E38" i="1"/>
  <c r="F38" i="1"/>
  <c r="H38" i="1"/>
  <c r="E37" i="1"/>
  <c r="F37" i="1"/>
  <c r="H37" i="1"/>
  <c r="E36" i="1"/>
  <c r="E35" i="1"/>
  <c r="E34" i="1"/>
  <c r="F34" i="1"/>
  <c r="H34" i="1"/>
  <c r="E33" i="1"/>
  <c r="E32" i="1"/>
  <c r="F32" i="1"/>
  <c r="H32" i="1"/>
  <c r="E31" i="1"/>
  <c r="E30" i="1"/>
  <c r="E29" i="1"/>
  <c r="F29" i="1"/>
  <c r="H29" i="1"/>
  <c r="E28" i="1"/>
  <c r="E27" i="1"/>
  <c r="F27" i="1"/>
  <c r="H27" i="1"/>
  <c r="E26" i="1"/>
  <c r="F26" i="1"/>
  <c r="H26" i="1"/>
  <c r="E25" i="1"/>
  <c r="E24" i="1"/>
  <c r="E23" i="1"/>
  <c r="E22" i="1"/>
  <c r="F22" i="1"/>
  <c r="H22" i="1"/>
  <c r="E21" i="1"/>
  <c r="F21" i="1"/>
  <c r="H21" i="1"/>
  <c r="E20" i="1"/>
  <c r="F85" i="1"/>
  <c r="H85" i="1"/>
  <c r="F25" i="1"/>
  <c r="H25" i="1"/>
  <c r="F96" i="1"/>
  <c r="H96" i="1"/>
  <c r="F94" i="1"/>
  <c r="H94" i="1"/>
  <c r="F51" i="1"/>
  <c r="H51" i="1"/>
  <c r="F30" i="1"/>
  <c r="H30" i="1"/>
  <c r="J105" i="1"/>
  <c r="K105" i="1"/>
  <c r="M105" i="1"/>
  <c r="F43" i="1"/>
  <c r="H43" i="1"/>
  <c r="J108" i="1"/>
  <c r="K108" i="1"/>
  <c r="M108" i="1"/>
  <c r="F23" i="1"/>
  <c r="H23" i="1"/>
  <c r="F61" i="1"/>
  <c r="H61" i="1"/>
  <c r="H80" i="1"/>
  <c r="J58" i="1"/>
  <c r="K58" i="1"/>
  <c r="M58" i="1"/>
  <c r="J101" i="1"/>
  <c r="K101" i="1"/>
  <c r="M101" i="1"/>
  <c r="J53" i="1"/>
  <c r="K53" i="1"/>
  <c r="M53" i="1"/>
  <c r="J62" i="1"/>
  <c r="K62" i="1"/>
  <c r="M62" i="1"/>
  <c r="J82" i="1"/>
  <c r="K82" i="1"/>
  <c r="M82" i="1"/>
  <c r="F87" i="1"/>
  <c r="H87" i="1"/>
  <c r="J34" i="1"/>
  <c r="K34" i="1"/>
  <c r="M34" i="1"/>
  <c r="J59" i="1"/>
  <c r="K59" i="1"/>
  <c r="M59" i="1"/>
  <c r="J40" i="1"/>
  <c r="K40" i="1"/>
  <c r="M40" i="1"/>
  <c r="J49" i="1"/>
  <c r="K49" i="1"/>
  <c r="M49" i="1"/>
  <c r="J50" i="1"/>
  <c r="K50" i="1"/>
  <c r="M50" i="1"/>
  <c r="J73" i="1"/>
  <c r="K73" i="1"/>
  <c r="M73" i="1"/>
  <c r="J94" i="1"/>
  <c r="K94" i="1"/>
  <c r="M94" i="1"/>
  <c r="J75" i="1"/>
  <c r="K75" i="1"/>
  <c r="M75" i="1"/>
  <c r="J43" i="1"/>
  <c r="K43" i="1"/>
  <c r="M43" i="1"/>
  <c r="J84" i="1"/>
  <c r="K84" i="1"/>
  <c r="M84" i="1"/>
  <c r="J109" i="1"/>
  <c r="K109" i="1"/>
  <c r="M109" i="1"/>
  <c r="J104" i="1"/>
  <c r="K104" i="1"/>
  <c r="M104" i="1"/>
  <c r="F53" i="1"/>
  <c r="H53" i="1"/>
  <c r="J51" i="1"/>
  <c r="K51" i="1"/>
  <c r="M51" i="1"/>
  <c r="J25" i="1"/>
  <c r="K25" i="1"/>
  <c r="M25" i="1"/>
  <c r="J45" i="1"/>
  <c r="K45" i="1"/>
  <c r="M45" i="1"/>
  <c r="J68" i="1"/>
  <c r="K68" i="1"/>
  <c r="M68" i="1"/>
  <c r="J44" i="1"/>
  <c r="K44" i="1"/>
  <c r="M44" i="1"/>
  <c r="J33" i="1"/>
  <c r="K33" i="1"/>
  <c r="M33" i="1"/>
  <c r="J20" i="1"/>
  <c r="K20" i="1"/>
  <c r="M20" i="1"/>
  <c r="J83" i="1"/>
  <c r="K83" i="1"/>
  <c r="M83" i="1"/>
  <c r="J36" i="1"/>
  <c r="K36" i="1"/>
  <c r="M36" i="1"/>
  <c r="J100" i="1"/>
  <c r="K100" i="1"/>
  <c r="M100" i="1"/>
  <c r="J39" i="1"/>
  <c r="K39" i="1"/>
  <c r="M39" i="1"/>
  <c r="J28" i="1"/>
  <c r="K28" i="1"/>
  <c r="M28" i="1"/>
  <c r="J76" i="1"/>
  <c r="K76" i="1"/>
  <c r="M76" i="1"/>
  <c r="J24" i="1"/>
  <c r="K24" i="1"/>
  <c r="M24" i="1"/>
  <c r="J61" i="1"/>
  <c r="K61" i="1"/>
  <c r="M61" i="1"/>
  <c r="J71" i="1"/>
  <c r="K71" i="1"/>
  <c r="M71" i="1"/>
  <c r="J90" i="1"/>
  <c r="K90" i="1"/>
  <c r="M90" i="1"/>
  <c r="J31" i="1"/>
  <c r="K31" i="1"/>
  <c r="M31" i="1"/>
  <c r="J91" i="1"/>
  <c r="K91" i="1"/>
  <c r="M91" i="1"/>
  <c r="J81" i="1"/>
  <c r="K81" i="1"/>
  <c r="M81" i="1"/>
  <c r="J27" i="1"/>
  <c r="K27" i="1"/>
  <c r="M27" i="1"/>
  <c r="J35" i="1"/>
  <c r="K35" i="1"/>
  <c r="M35" i="1"/>
  <c r="J48" i="1"/>
  <c r="K48" i="1"/>
  <c r="M48" i="1"/>
  <c r="J64" i="1"/>
  <c r="K64" i="1"/>
  <c r="M64" i="1"/>
  <c r="J23" i="1"/>
  <c r="K23" i="1"/>
  <c r="M23" i="1"/>
  <c r="J55" i="1"/>
  <c r="K55" i="1"/>
  <c r="M55" i="1"/>
  <c r="J60" i="1"/>
  <c r="K60" i="1"/>
  <c r="M60" i="1"/>
  <c r="J77" i="1"/>
  <c r="K77" i="1"/>
  <c r="M77" i="1"/>
  <c r="J106" i="1"/>
  <c r="K106" i="1"/>
  <c r="M106" i="1"/>
  <c r="J41" i="1"/>
  <c r="K41" i="1"/>
  <c r="M41" i="1"/>
  <c r="F33" i="1"/>
  <c r="H33" i="1"/>
  <c r="J56" i="1"/>
  <c r="K56" i="1"/>
  <c r="M56" i="1"/>
  <c r="F95" i="1"/>
  <c r="H95" i="1"/>
  <c r="J99" i="1"/>
  <c r="K99" i="1"/>
  <c r="M99" i="1"/>
  <c r="J96" i="1"/>
  <c r="K96" i="1"/>
  <c r="M96" i="1"/>
  <c r="F20" i="1"/>
  <c r="H20" i="1"/>
  <c r="F44" i="1"/>
  <c r="H44" i="1"/>
  <c r="F91" i="1"/>
  <c r="H91" i="1"/>
  <c r="J98" i="1"/>
  <c r="K98" i="1"/>
  <c r="M98" i="1"/>
  <c r="J69" i="1"/>
  <c r="K69" i="1"/>
  <c r="M69" i="1"/>
  <c r="J102" i="1"/>
  <c r="K102" i="1"/>
  <c r="M102" i="1"/>
  <c r="J54" i="1"/>
  <c r="K54" i="1"/>
  <c r="M54" i="1"/>
  <c r="J78" i="1"/>
  <c r="K78" i="1"/>
  <c r="M78" i="1"/>
  <c r="J86" i="1"/>
  <c r="K86" i="1"/>
  <c r="M86" i="1"/>
  <c r="J103" i="1"/>
  <c r="K103" i="1"/>
  <c r="M103" i="1"/>
  <c r="J57" i="1"/>
  <c r="K57" i="1"/>
  <c r="M57" i="1"/>
  <c r="J79" i="1"/>
  <c r="K79" i="1"/>
  <c r="M79" i="1"/>
  <c r="J21" i="1"/>
  <c r="K21" i="1"/>
  <c r="M21" i="1"/>
  <c r="F24" i="1"/>
  <c r="H24" i="1"/>
  <c r="F77" i="1"/>
  <c r="H77" i="1"/>
  <c r="J80" i="1"/>
  <c r="K80" i="1"/>
  <c r="M80" i="1"/>
  <c r="J85" i="1"/>
  <c r="K85" i="1"/>
  <c r="M85" i="1"/>
  <c r="J97" i="1"/>
  <c r="K97" i="1"/>
  <c r="M97" i="1"/>
  <c r="J88" i="1"/>
  <c r="K88" i="1"/>
  <c r="M88" i="1"/>
  <c r="J46" i="1"/>
  <c r="K46" i="1"/>
  <c r="M46" i="1"/>
  <c r="F31" i="1"/>
  <c r="H31" i="1"/>
  <c r="F35" i="1"/>
  <c r="H35" i="1"/>
  <c r="J37" i="1"/>
  <c r="K37" i="1"/>
  <c r="M37" i="1"/>
  <c r="J66" i="1"/>
  <c r="K66" i="1"/>
  <c r="M66" i="1"/>
  <c r="J89" i="1"/>
  <c r="K89" i="1"/>
  <c r="M89" i="1"/>
  <c r="J42" i="1"/>
  <c r="K42" i="1"/>
  <c r="M42" i="1"/>
  <c r="F65" i="1"/>
  <c r="H65" i="1"/>
  <c r="J65" i="1"/>
  <c r="K65" i="1"/>
  <c r="M65" i="1"/>
  <c r="F52" i="1"/>
  <c r="H52" i="1"/>
  <c r="J52" i="1"/>
  <c r="K52" i="1"/>
  <c r="M52" i="1"/>
  <c r="J22" i="1"/>
  <c r="K22" i="1"/>
  <c r="M22" i="1"/>
  <c r="J70" i="1"/>
  <c r="K70" i="1"/>
  <c r="M70" i="1"/>
  <c r="F42" i="1"/>
  <c r="H42" i="1"/>
  <c r="F64" i="1"/>
  <c r="H64" i="1"/>
  <c r="F28" i="1"/>
  <c r="H28" i="1"/>
  <c r="J93" i="1"/>
  <c r="K93" i="1"/>
  <c r="M93" i="1"/>
  <c r="F55" i="1"/>
  <c r="H55" i="1"/>
  <c r="F60" i="1"/>
  <c r="H60" i="1"/>
  <c r="J67" i="1"/>
  <c r="K67" i="1"/>
  <c r="M67" i="1"/>
  <c r="J29" i="1"/>
  <c r="K29" i="1"/>
  <c r="M29" i="1"/>
  <c r="J110" i="1"/>
  <c r="K110" i="1"/>
  <c r="M110" i="1"/>
  <c r="F76" i="1"/>
  <c r="H76" i="1"/>
  <c r="F83" i="1"/>
  <c r="H83" i="1"/>
  <c r="F100" i="1"/>
  <c r="H100" i="1"/>
  <c r="J107" i="1"/>
  <c r="K107" i="1"/>
  <c r="M107" i="1"/>
  <c r="F90" i="1"/>
  <c r="H90" i="1"/>
  <c r="J63" i="1"/>
  <c r="K63" i="1"/>
  <c r="M63" i="1"/>
  <c r="F36" i="1"/>
  <c r="H36" i="1"/>
  <c r="F101" i="1"/>
  <c r="H101" i="1"/>
  <c r="J74" i="1"/>
  <c r="K74" i="1"/>
  <c r="M74" i="1"/>
</calcChain>
</file>

<file path=xl/sharedStrings.xml><?xml version="1.0" encoding="utf-8"?>
<sst xmlns="http://schemas.openxmlformats.org/spreadsheetml/2006/main" count="180" uniqueCount="161">
  <si>
    <t>Date updated:</t>
  </si>
  <si>
    <t>Air Transport</t>
  </si>
  <si>
    <t>Apparel</t>
  </si>
  <si>
    <t>Auto &amp; Truck</t>
  </si>
  <si>
    <t>Auto Parts</t>
  </si>
  <si>
    <t>Bank (Money Center)</t>
  </si>
  <si>
    <t>Banks (Regional)</t>
  </si>
  <si>
    <t>Beverage (Alcoholic)</t>
  </si>
  <si>
    <t>Beverage (Soft)</t>
  </si>
  <si>
    <t>Broadcasting</t>
  </si>
  <si>
    <t>Brokerage &amp; Investment Banking</t>
  </si>
  <si>
    <t>Building Materials</t>
  </si>
  <si>
    <t>Business &amp; Consumer Services</t>
  </si>
  <si>
    <t>Cable TV</t>
  </si>
  <si>
    <t>Chemical (Basic)</t>
  </si>
  <si>
    <t>Chemical (Diversified)</t>
  </si>
  <si>
    <t>Chemical (Specialty)</t>
  </si>
  <si>
    <t>Coal &amp; Related Energy</t>
  </si>
  <si>
    <t>Computer Services</t>
  </si>
  <si>
    <t>Computers/Peripherals</t>
  </si>
  <si>
    <t>Construction Supplies</t>
  </si>
  <si>
    <t>Diversified</t>
  </si>
  <si>
    <t>Drugs (Biotechnology)</t>
  </si>
  <si>
    <t>Drugs (Pharmaceutical)</t>
  </si>
  <si>
    <t>Education</t>
  </si>
  <si>
    <t>Electrical Equipment</t>
  </si>
  <si>
    <t>Electronics (Consumer &amp; Office)</t>
  </si>
  <si>
    <t>Electronics (General)</t>
  </si>
  <si>
    <t>Engineering/Construction</t>
  </si>
  <si>
    <t>Entertainment</t>
  </si>
  <si>
    <t>Environmental &amp; Waste Services</t>
  </si>
  <si>
    <t>Farming/Agriculture</t>
  </si>
  <si>
    <t>Financial Svcs. (Non-bank &amp; Insurance)</t>
  </si>
  <si>
    <t>Food Processing</t>
  </si>
  <si>
    <t>Food Wholesalers</t>
  </si>
  <si>
    <t>Furn/Home Furnishings</t>
  </si>
  <si>
    <t>Green &amp; Renewable Energy</t>
  </si>
  <si>
    <t>Healthcare Products</t>
  </si>
  <si>
    <t>Healthcare Support Services</t>
  </si>
  <si>
    <t>Heathcare Information and Technology</t>
  </si>
  <si>
    <t>Homebuilding</t>
  </si>
  <si>
    <t>Hospitals/Healthcare Facilities</t>
  </si>
  <si>
    <t>Hotel/Gaming</t>
  </si>
  <si>
    <t>Household Products</t>
  </si>
  <si>
    <t>Information Services</t>
  </si>
  <si>
    <t>Insurance (General)</t>
  </si>
  <si>
    <t>Insurance (Life)</t>
  </si>
  <si>
    <t>Insurance (Prop/Cas.)</t>
  </si>
  <si>
    <t>Investments &amp; Asset Management</t>
  </si>
  <si>
    <t>Machinery</t>
  </si>
  <si>
    <t>Metals &amp; Mining</t>
  </si>
  <si>
    <t>Office Equipment &amp; Services</t>
  </si>
  <si>
    <t>Oil/Gas (Production and Exploration)</t>
  </si>
  <si>
    <t>Oil/Gas Distribution</t>
  </si>
  <si>
    <t>Oilfield Svcs/Equip.</t>
  </si>
  <si>
    <t>Packaging &amp; Container</t>
  </si>
  <si>
    <t>Paper/Forest Products</t>
  </si>
  <si>
    <t>Power</t>
  </si>
  <si>
    <t>Precious Metals</t>
  </si>
  <si>
    <t>R.E.I.T.</t>
  </si>
  <si>
    <t>Real Estate (Development)</t>
  </si>
  <si>
    <t>Real Estate (General/Diversified)</t>
  </si>
  <si>
    <t>Real Estate (Operations &amp; Services)</t>
  </si>
  <si>
    <t>Recreation</t>
  </si>
  <si>
    <t>Restaurant/Dining</t>
  </si>
  <si>
    <t>Retail (Automotive)</t>
  </si>
  <si>
    <t>Retail (Building Supply)</t>
  </si>
  <si>
    <t>Retail (Distributors)</t>
  </si>
  <si>
    <t>Retail (General)</t>
  </si>
  <si>
    <t>Retail (Grocery and Food)</t>
  </si>
  <si>
    <t>Retail (Online)</t>
  </si>
  <si>
    <t>Retail (Special Lines)</t>
  </si>
  <si>
    <t>Rubber&amp; Tires</t>
  </si>
  <si>
    <t>Semiconductor</t>
  </si>
  <si>
    <t>Semiconductor Equip</t>
  </si>
  <si>
    <t>Shipbuilding &amp; Marine</t>
  </si>
  <si>
    <t>Shoe</t>
  </si>
  <si>
    <t>Software (Entertainment)</t>
  </si>
  <si>
    <t>Software (Internet)</t>
  </si>
  <si>
    <t>Software (System &amp; Application)</t>
  </si>
  <si>
    <t>Steel</t>
  </si>
  <si>
    <t>Telecom (Wireless)</t>
  </si>
  <si>
    <t>Telecom. Equipment</t>
  </si>
  <si>
    <t>Telecom. Services</t>
  </si>
  <si>
    <t>Tobacco</t>
  </si>
  <si>
    <t>Transportation</t>
  </si>
  <si>
    <t>Transportation (Railroads)</t>
  </si>
  <si>
    <t>Trucking</t>
  </si>
  <si>
    <t>Advertising</t>
  </si>
  <si>
    <t>Aerospace/Defense</t>
  </si>
  <si>
    <t>To update this spreadsheet, enter the following</t>
  </si>
  <si>
    <t>Cost of Debt Lookup Table (based on std dev in stock prices)</t>
  </si>
  <si>
    <t>Long Term Treasury bond rate =</t>
  </si>
  <si>
    <t>Standard Deviation</t>
  </si>
  <si>
    <t>Default Spread</t>
  </si>
  <si>
    <t>Risk Premium to Use for Equity =</t>
  </si>
  <si>
    <t>Country Default Spread to use for debt =</t>
  </si>
  <si>
    <t>Industry Name</t>
  </si>
  <si>
    <t>Number of Firms</t>
  </si>
  <si>
    <t>Beta</t>
  </si>
  <si>
    <t>ROE</t>
  </si>
  <si>
    <t>Cost of Equity</t>
  </si>
  <si>
    <t>(ROE - COE)</t>
  </si>
  <si>
    <t>BV of Equity</t>
  </si>
  <si>
    <t>Equity EVA</t>
  </si>
  <si>
    <t>ROC</t>
  </si>
  <si>
    <t>Cost of Capital</t>
  </si>
  <si>
    <t>(ROC - WACC)</t>
  </si>
  <si>
    <t>EVA</t>
  </si>
  <si>
    <t>E/(D+E)</t>
  </si>
  <si>
    <t>Std Dev in Stock</t>
  </si>
  <si>
    <t>Cost of Debt</t>
  </si>
  <si>
    <t>Tax Rate</t>
  </si>
  <si>
    <t>After-tax Cost of Debt</t>
  </si>
  <si>
    <t>D/(D+E)</t>
  </si>
  <si>
    <t>Do you want to use the marginal tax rate?</t>
  </si>
  <si>
    <t>Yes</t>
  </si>
  <si>
    <t>Marginal tax rate =</t>
  </si>
  <si>
    <t>What is this data?</t>
  </si>
  <si>
    <t>Excess Returns (equity and firm) in percent and (millions of) dollar terms</t>
  </si>
  <si>
    <t>Japan</t>
  </si>
  <si>
    <t>Oil/Gas (Integrated)</t>
  </si>
  <si>
    <t>Publishing &amp; Newspapers</t>
  </si>
  <si>
    <t>Reinsurance</t>
  </si>
  <si>
    <t>Total Market (without financials)</t>
  </si>
  <si>
    <t>NA</t>
  </si>
  <si>
    <t>Utility (General)</t>
  </si>
  <si>
    <t>Utility (Water)</t>
  </si>
  <si>
    <t>Total Market</t>
  </si>
  <si>
    <t>BV of Capital</t>
  </si>
  <si>
    <t>End Game</t>
  </si>
  <si>
    <t>To estimate how much firms earn on their investments, relative to what they need to earn to break even, given the risk.</t>
  </si>
  <si>
    <t>Variable</t>
  </si>
  <si>
    <t>Explanation</t>
  </si>
  <si>
    <t>Why?</t>
  </si>
  <si>
    <t>Number of firms</t>
  </si>
  <si>
    <t>Number of firms in the indusry grouping.</t>
  </si>
  <si>
    <t>Law of large numbers?</t>
  </si>
  <si>
    <t>Average regression beta across companies in the group.</t>
  </si>
  <si>
    <t>Relative risk of sector</t>
  </si>
  <si>
    <t>Aggregated Net Income , across all firms in group, using trailing 12 month data/ Aggregated Book Value of equity, across all firms in group, using most recent balance sheet.</t>
  </si>
  <si>
    <t>Measure of returns earned by equity investors on equity invested in existing projects.</t>
  </si>
  <si>
    <t xml:space="preserve">Risk free Rate + Beta * Equity Risk Premium </t>
  </si>
  <si>
    <t>Required return on equity, given equity risk (beta).</t>
  </si>
  <si>
    <t>ROE - Cost of Equity, across the sector</t>
  </si>
  <si>
    <t>Excess percent returns earned by equity investors</t>
  </si>
  <si>
    <t>Aggregated Book Value of Equity, in most recent balance sheet, across all firms in the group (in milliona of dollars)</t>
  </si>
  <si>
    <t>Measure of equity invested in existing assets</t>
  </si>
  <si>
    <t>Excess dollar returns earned by equity investors</t>
  </si>
  <si>
    <t>Aggregated Operating income , across all firms in group, using trailing 12 month data (1- Effective Tax Rate)/ (BV of Equity + BV of Debt - Cash), across all firms in group, using most recent balance sheet.</t>
  </si>
  <si>
    <t>Measure of returns earned by investors (equity and debt) collectively on capital invested in existing projects.</t>
  </si>
  <si>
    <t>Cost of Equity * (Equity/ (Debt + Equity)) + Cost of Debt (1- Marginal tax rate) *(Debt/ (Debt + Equity)), with aggregated debt and market equity values across all companies in the sector, using most recent balance sheet for debt and most recent year-end for equity.</t>
  </si>
  <si>
    <t>Required return on invested capital, given equity risk (beta).</t>
  </si>
  <si>
    <t>(ROC - Cost of Capital)</t>
  </si>
  <si>
    <t>Excess percent returns earned by all investors</t>
  </si>
  <si>
    <t>(Book Value of Equity + BV of Debt - Cash), aggregated across all firms in the group, in most recent balance sheet.</t>
  </si>
  <si>
    <t>Measure of capital invested in existing assets</t>
  </si>
  <si>
    <t>(ROE - Cost of Equity)* BV of Equity, defined as above, and aggregated across companies (in $ millions)</t>
  </si>
  <si>
    <t>ROC- Cost of Capital, averaged across the sector</t>
  </si>
  <si>
    <t>(ROC - Cost of Capital)* BV of Capital, defined as above, and aggregated across companies (in $ millions)</t>
  </si>
  <si>
    <t>Excess dollar returns earned by all investors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</si>
</sst>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0" formatCode="_(&quot;$&quot;* #,##0.00_);_(&quot;$&quot;* \(#,##0.00\);_(&quot;$&quot;* &quot;-&quot;??_);_(@_)"/>
  </numFmts>
  <fonts count="16">
    <font>
      <sz val="12"/>
      <color theme="1"/>
      <name val="Calibri"/>
      <family val="2"/>
      <scheme val="minor"/>
    </font>
    <font>
      <b/>
      <i/>
      <sz val="10"/>
      <name val="Geneva"/>
      <family val="2"/>
      <charset val="1"/>
    </font>
    <font>
      <b/>
      <sz val="10"/>
      <name val="Geneva"/>
      <family val="2"/>
      <charset val="1"/>
    </font>
    <font>
      <i/>
      <sz val="9"/>
      <name val="Geneva"/>
      <family val="2"/>
      <charset val="1"/>
    </font>
    <font>
      <sz val="10"/>
      <name val="Verdana"/>
      <family val="2"/>
    </font>
    <font>
      <i/>
      <sz val="9"/>
      <name val="Geneva"/>
      <family val="2"/>
      <charset val="1"/>
    </font>
    <font>
      <sz val="9"/>
      <name val="Geneva"/>
      <family val="2"/>
      <charset val="1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i/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9" fontId="7" fillId="0" borderId="0" applyFont="0" applyFill="0" applyBorder="0" applyAlignment="0" applyProtection="0"/>
  </cellStyleXfs>
  <cellXfs count="76">
    <xf numFmtId="0" fontId="0" fillId="0" borderId="0" xfId="0"/>
    <xf numFmtId="0" fontId="9" fillId="0" borderId="0" xfId="0" applyFont="1"/>
    <xf numFmtId="0" fontId="2" fillId="0" borderId="0" xfId="0" applyFont="1"/>
    <xf numFmtId="0" fontId="2" fillId="0" borderId="0" xfId="0" applyFont="1" applyAlignment="1">
      <alignment horizontal="centerContinuous"/>
    </xf>
    <xf numFmtId="10" fontId="0" fillId="2" borderId="1" xfId="0" applyNumberFormat="1" applyFill="1" applyBorder="1"/>
    <xf numFmtId="10" fontId="0" fillId="0" borderId="0" xfId="0" applyNumberFormat="1" applyBorder="1"/>
    <xf numFmtId="0" fontId="3" fillId="0" borderId="0" xfId="0" applyFont="1" applyAlignment="1">
      <alignment horizontal="centerContinuous"/>
    </xf>
    <xf numFmtId="0" fontId="3" fillId="0" borderId="0" xfId="0" applyFont="1"/>
    <xf numFmtId="0" fontId="0" fillId="0" borderId="0" xfId="0" applyAlignment="1">
      <alignment horizontal="center"/>
    </xf>
    <xf numFmtId="0" fontId="4" fillId="0" borderId="0" xfId="0" applyFont="1"/>
    <xf numFmtId="10" fontId="7" fillId="0" borderId="1" xfId="2" applyNumberFormat="1" applyFont="1" applyBorder="1" applyAlignment="1">
      <alignment horizontal="center"/>
    </xf>
    <xf numFmtId="0" fontId="11" fillId="0" borderId="0" xfId="0" applyFont="1"/>
    <xf numFmtId="0" fontId="3" fillId="0" borderId="0" xfId="0" applyFont="1" applyAlignment="1">
      <alignment horizontal="center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170" fontId="0" fillId="0" borderId="1" xfId="0" applyNumberFormat="1" applyBorder="1" applyAlignment="1">
      <alignment horizontal="center"/>
    </xf>
    <xf numFmtId="10" fontId="7" fillId="0" borderId="2" xfId="2" applyNumberFormat="1" applyFont="1" applyBorder="1" applyAlignment="1">
      <alignment horizontal="center"/>
    </xf>
    <xf numFmtId="10" fontId="0" fillId="0" borderId="2" xfId="0" applyNumberForma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10" fontId="9" fillId="0" borderId="1" xfId="0" applyNumberFormat="1" applyFont="1" applyBorder="1" applyAlignment="1">
      <alignment horizontal="center"/>
    </xf>
    <xf numFmtId="170" fontId="9" fillId="0" borderId="1" xfId="0" applyNumberFormat="1" applyFont="1" applyBorder="1" applyAlignment="1">
      <alignment horizontal="center"/>
    </xf>
    <xf numFmtId="10" fontId="9" fillId="0" borderId="2" xfId="0" applyNumberFormat="1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10" fontId="9" fillId="0" borderId="5" xfId="0" applyNumberFormat="1" applyFont="1" applyBorder="1" applyAlignment="1">
      <alignment horizontal="center"/>
    </xf>
    <xf numFmtId="170" fontId="9" fillId="0" borderId="5" xfId="0" applyNumberFormat="1" applyFont="1" applyBorder="1" applyAlignment="1">
      <alignment horizontal="center"/>
    </xf>
    <xf numFmtId="10" fontId="9" fillId="0" borderId="6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/>
    <xf numFmtId="0" fontId="12" fillId="3" borderId="7" xfId="0" applyFont="1" applyFill="1" applyBorder="1" applyAlignment="1"/>
    <xf numFmtId="0" fontId="12" fillId="3" borderId="8" xfId="0" applyFont="1" applyFill="1" applyBorder="1" applyAlignment="1"/>
    <xf numFmtId="0" fontId="12" fillId="3" borderId="9" xfId="0" applyFont="1" applyFill="1" applyBorder="1" applyAlignment="1"/>
    <xf numFmtId="0" fontId="1" fillId="0" borderId="0" xfId="0" applyFont="1" applyAlignment="1"/>
    <xf numFmtId="0" fontId="0" fillId="0" borderId="0" xfId="0" applyAlignment="1"/>
    <xf numFmtId="0" fontId="4" fillId="0" borderId="0" xfId="0" applyFont="1" applyAlignment="1"/>
    <xf numFmtId="0" fontId="13" fillId="0" borderId="10" xfId="0" applyFont="1" applyBorder="1" applyAlignment="1">
      <alignment vertical="center"/>
    </xf>
    <xf numFmtId="0" fontId="9" fillId="0" borderId="1" xfId="0" applyFont="1" applyBorder="1"/>
    <xf numFmtId="0" fontId="9" fillId="0" borderId="1" xfId="0" applyFont="1" applyBorder="1" applyAlignment="1">
      <alignment vertical="top" wrapText="1"/>
    </xf>
    <xf numFmtId="0" fontId="10" fillId="0" borderId="1" xfId="0" applyFont="1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vertical="top" wrapText="1"/>
    </xf>
    <xf numFmtId="10" fontId="0" fillId="2" borderId="1" xfId="0" applyNumberFormat="1" applyFill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10" fontId="7" fillId="0" borderId="1" xfId="2" applyNumberFormat="1" applyFont="1" applyBorder="1"/>
    <xf numFmtId="0" fontId="6" fillId="4" borderId="1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10" fontId="6" fillId="4" borderId="11" xfId="0" applyNumberFormat="1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10" fontId="6" fillId="4" borderId="12" xfId="0" applyNumberFormat="1" applyFont="1" applyFill="1" applyBorder="1" applyAlignment="1">
      <alignment horizontal="center"/>
    </xf>
    <xf numFmtId="0" fontId="13" fillId="0" borderId="13" xfId="0" applyFont="1" applyBorder="1" applyAlignment="1">
      <alignment horizontal="left" wrapText="1"/>
    </xf>
    <xf numFmtId="0" fontId="13" fillId="0" borderId="0" xfId="0" applyFont="1" applyAlignment="1">
      <alignment horizontal="left" wrapText="1"/>
    </xf>
    <xf numFmtId="0" fontId="8" fillId="3" borderId="14" xfId="1" applyFill="1" applyBorder="1" applyAlignment="1">
      <alignment horizontal="left"/>
    </xf>
    <xf numFmtId="0" fontId="8" fillId="3" borderId="15" xfId="1" applyFill="1" applyBorder="1" applyAlignment="1">
      <alignment horizontal="left"/>
    </xf>
    <xf numFmtId="0" fontId="8" fillId="3" borderId="19" xfId="1" applyFill="1" applyBorder="1" applyAlignment="1">
      <alignment horizontal="left"/>
    </xf>
    <xf numFmtId="0" fontId="14" fillId="3" borderId="2" xfId="0" applyFont="1" applyFill="1" applyBorder="1" applyAlignment="1">
      <alignment horizontal="left"/>
    </xf>
    <xf numFmtId="0" fontId="14" fillId="3" borderId="16" xfId="0" applyFont="1" applyFill="1" applyBorder="1" applyAlignment="1">
      <alignment horizontal="left"/>
    </xf>
    <xf numFmtId="0" fontId="14" fillId="3" borderId="11" xfId="0" applyFont="1" applyFill="1" applyBorder="1" applyAlignment="1">
      <alignment horizontal="left"/>
    </xf>
    <xf numFmtId="0" fontId="14" fillId="3" borderId="20" xfId="0" applyFont="1" applyFill="1" applyBorder="1" applyAlignment="1">
      <alignment horizontal="left"/>
    </xf>
    <xf numFmtId="0" fontId="8" fillId="5" borderId="0" xfId="1" applyFill="1" applyAlignment="1">
      <alignment horizontal="center" vertical="center"/>
    </xf>
    <xf numFmtId="15" fontId="15" fillId="3" borderId="17" xfId="0" applyNumberFormat="1" applyFont="1" applyFill="1" applyBorder="1" applyAlignment="1">
      <alignment horizontal="left"/>
    </xf>
    <xf numFmtId="15" fontId="15" fillId="3" borderId="18" xfId="0" applyNumberFormat="1" applyFont="1" applyFill="1" applyBorder="1" applyAlignment="1">
      <alignment horizontal="left"/>
    </xf>
    <xf numFmtId="15" fontId="15" fillId="3" borderId="21" xfId="0" applyNumberFormat="1" applyFont="1" applyFill="1" applyBorder="1" applyAlignment="1">
      <alignment horizontal="left"/>
    </xf>
    <xf numFmtId="0" fontId="8" fillId="3" borderId="2" xfId="1" applyFill="1" applyBorder="1" applyAlignment="1">
      <alignment horizontal="left"/>
    </xf>
    <xf numFmtId="0" fontId="8" fillId="3" borderId="16" xfId="1" applyFill="1" applyBorder="1" applyAlignment="1">
      <alignment horizontal="left"/>
    </xf>
    <xf numFmtId="0" fontId="8" fillId="3" borderId="20" xfId="1" applyFill="1" applyBorder="1" applyAlignment="1">
      <alignment horizontal="left"/>
    </xf>
    <xf numFmtId="15" fontId="8" fillId="3" borderId="2" xfId="1" applyNumberFormat="1" applyFill="1" applyBorder="1" applyAlignment="1">
      <alignment horizontal="left"/>
    </xf>
    <xf numFmtId="15" fontId="8" fillId="3" borderId="16" xfId="1" applyNumberFormat="1" applyFill="1" applyBorder="1" applyAlignment="1">
      <alignment horizontal="left"/>
    </xf>
    <xf numFmtId="15" fontId="8" fillId="3" borderId="20" xfId="1" applyNumberFormat="1" applyFill="1" applyBorder="1" applyAlignment="1">
      <alignment horizontal="left"/>
    </xf>
    <xf numFmtId="0" fontId="8" fillId="3" borderId="2" xfId="1" applyFill="1" applyBorder="1"/>
    <xf numFmtId="0" fontId="8" fillId="3" borderId="16" xfId="1" applyFill="1" applyBorder="1"/>
    <xf numFmtId="0" fontId="8" fillId="3" borderId="20" xfId="1" applyFill="1" applyBorder="1"/>
  </cellXfs>
  <cellStyles count="3">
    <cellStyle name="Hyperlink" xfId="1" builtinId="8"/>
    <cellStyle name="Normal" xfId="0" builtinId="0"/>
    <cellStyle name="Percent" xfId="2" builtinId="5"/>
  </cellStyles>
  <dxfs count="23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Geneva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70" formatCode="_(&quot;$&quot;* #,##0.00_);_(&quot;$&quot;* \(#,##0.00\);_(&quot;$&quot;* &quot;-&quot;??_);_(@_)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70" formatCode="_(&quot;$&quot;* #,##0.00_);_(&quot;$&quot;* \(#,##0.00\);_(&quot;$&quot;* &quot;-&quot;??_);_(@_)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9:S115" totalsRowShown="0" headerRowDxfId="3" headerRowBorderDxfId="1" tableBorderDxfId="2" totalsRowBorderDxfId="0">
  <autoFilter ref="A19:S115"/>
  <tableColumns count="19">
    <tableColumn id="1" name="Industry Name" dataDxfId="22"/>
    <tableColumn id="2" name="Number of Firms" dataDxfId="21"/>
    <tableColumn id="3" name="Beta" dataDxfId="20"/>
    <tableColumn id="4" name="ROE" dataDxfId="19"/>
    <tableColumn id="5" name="Cost of Equity" dataDxfId="18"/>
    <tableColumn id="6" name="(ROE - COE)" dataDxfId="17"/>
    <tableColumn id="7" name="BV of Equity" dataDxfId="16"/>
    <tableColumn id="8" name="Equity EVA" dataDxfId="15"/>
    <tableColumn id="9" name="ROC" dataDxfId="14"/>
    <tableColumn id="10" name="Cost of Capital" dataDxfId="13"/>
    <tableColumn id="11" name="(ROC - WACC)" dataDxfId="12"/>
    <tableColumn id="12" name="BV of Capital" dataDxfId="11"/>
    <tableColumn id="13" name="EVA" dataDxfId="10"/>
    <tableColumn id="14" name="E/(D+E)" dataDxfId="9"/>
    <tableColumn id="15" name="Std Dev in Stock" dataDxfId="8" dataCellStyle="Percent"/>
    <tableColumn id="16" name="Cost of Debt" dataDxfId="7"/>
    <tableColumn id="17" name="Tax Rate" dataDxfId="6"/>
    <tableColumn id="18" name="After-tax Cost of Debt" dataDxfId="5"/>
    <tableColumn id="19" name="D/(D+E)" dataDxfId="4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sqref="A1:C65536"/>
    </sheetView>
  </sheetViews>
  <sheetFormatPr defaultRowHeight="15.6"/>
  <cols>
    <col min="1" max="1" width="33.296875" customWidth="1"/>
    <col min="2" max="2" width="60" bestFit="1" customWidth="1"/>
    <col min="3" max="3" width="86.5" bestFit="1" customWidth="1"/>
    <col min="4" max="256" width="11.19921875" customWidth="1"/>
  </cols>
  <sheetData>
    <row r="1" spans="1:3" ht="19.95" customHeight="1" thickBot="1">
      <c r="A1" s="39" t="s">
        <v>130</v>
      </c>
      <c r="B1" s="54" t="s">
        <v>131</v>
      </c>
      <c r="C1" s="55"/>
    </row>
    <row r="3" spans="1:3">
      <c r="A3" s="40" t="s">
        <v>132</v>
      </c>
      <c r="B3" s="40" t="s">
        <v>133</v>
      </c>
      <c r="C3" s="41" t="s">
        <v>134</v>
      </c>
    </row>
    <row r="4" spans="1:3">
      <c r="A4" s="42" t="s">
        <v>135</v>
      </c>
      <c r="B4" s="43" t="s">
        <v>136</v>
      </c>
      <c r="C4" s="44" t="s">
        <v>137</v>
      </c>
    </row>
    <row r="5" spans="1:3">
      <c r="A5" s="42" t="s">
        <v>99</v>
      </c>
      <c r="B5" s="44" t="s">
        <v>138</v>
      </c>
      <c r="C5" s="44" t="s">
        <v>139</v>
      </c>
    </row>
    <row r="6" spans="1:3" ht="46.8">
      <c r="A6" s="42" t="s">
        <v>100</v>
      </c>
      <c r="B6" s="44" t="s">
        <v>140</v>
      </c>
      <c r="C6" s="44" t="s">
        <v>141</v>
      </c>
    </row>
    <row r="7" spans="1:3">
      <c r="A7" s="42" t="s">
        <v>101</v>
      </c>
      <c r="B7" s="44" t="s">
        <v>142</v>
      </c>
      <c r="C7" s="44" t="s">
        <v>143</v>
      </c>
    </row>
    <row r="8" spans="1:3">
      <c r="A8" s="42" t="s">
        <v>102</v>
      </c>
      <c r="B8" s="44" t="s">
        <v>144</v>
      </c>
      <c r="C8" s="44" t="s">
        <v>145</v>
      </c>
    </row>
    <row r="9" spans="1:3" ht="31.2">
      <c r="A9" s="42" t="s">
        <v>103</v>
      </c>
      <c r="B9" s="44" t="s">
        <v>146</v>
      </c>
      <c r="C9" s="44" t="s">
        <v>147</v>
      </c>
    </row>
    <row r="10" spans="1:3" ht="31.2">
      <c r="A10" s="42" t="s">
        <v>104</v>
      </c>
      <c r="B10" s="44" t="s">
        <v>157</v>
      </c>
      <c r="C10" s="44" t="s">
        <v>148</v>
      </c>
    </row>
    <row r="11" spans="1:3" ht="62.4">
      <c r="A11" s="42" t="s">
        <v>105</v>
      </c>
      <c r="B11" s="44" t="s">
        <v>149</v>
      </c>
      <c r="C11" s="44" t="s">
        <v>150</v>
      </c>
    </row>
    <row r="12" spans="1:3" ht="62.4">
      <c r="A12" s="42" t="s">
        <v>106</v>
      </c>
      <c r="B12" s="44" t="s">
        <v>151</v>
      </c>
      <c r="C12" s="44" t="s">
        <v>152</v>
      </c>
    </row>
    <row r="13" spans="1:3">
      <c r="A13" s="42" t="s">
        <v>153</v>
      </c>
      <c r="B13" s="44" t="s">
        <v>158</v>
      </c>
      <c r="C13" s="44" t="s">
        <v>154</v>
      </c>
    </row>
    <row r="14" spans="1:3" ht="31.2">
      <c r="A14" s="42" t="s">
        <v>129</v>
      </c>
      <c r="B14" s="44" t="s">
        <v>155</v>
      </c>
      <c r="C14" s="44" t="s">
        <v>156</v>
      </c>
    </row>
    <row r="15" spans="1:3" ht="31.2">
      <c r="A15" s="42" t="s">
        <v>108</v>
      </c>
      <c r="B15" s="44" t="s">
        <v>159</v>
      </c>
      <c r="C15" s="44" t="s">
        <v>160</v>
      </c>
    </row>
  </sheetData>
  <mergeCells count="1"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5"/>
  <sheetViews>
    <sheetView tabSelected="1" zoomScale="99" workbookViewId="0">
      <selection activeCell="C10" sqref="C10"/>
    </sheetView>
  </sheetViews>
  <sheetFormatPr defaultRowHeight="15.6"/>
  <cols>
    <col min="1" max="1" width="33.19921875" style="37" bestFit="1" customWidth="1"/>
    <col min="2" max="2" width="15.796875" customWidth="1"/>
    <col min="3" max="3" width="18.796875" bestFit="1" customWidth="1"/>
    <col min="4" max="4" width="34.69921875" bestFit="1" customWidth="1"/>
    <col min="5" max="5" width="24.69921875" bestFit="1" customWidth="1"/>
    <col min="6" max="6" width="12.5" customWidth="1"/>
    <col min="7" max="7" width="14.19921875" bestFit="1" customWidth="1"/>
    <col min="8" max="8" width="12.796875" customWidth="1"/>
    <col min="9" max="9" width="11.19921875" customWidth="1"/>
    <col min="10" max="10" width="20.296875" bestFit="1" customWidth="1"/>
    <col min="11" max="11" width="14.19921875" customWidth="1"/>
    <col min="12" max="12" width="15.19921875" bestFit="1" customWidth="1"/>
    <col min="13" max="13" width="13.19921875" bestFit="1" customWidth="1"/>
    <col min="14" max="14" width="11.19921875" customWidth="1"/>
    <col min="15" max="15" width="15.796875" customWidth="1"/>
    <col min="16" max="16" width="13" customWidth="1"/>
    <col min="17" max="17" width="11.19921875" customWidth="1"/>
    <col min="18" max="18" width="20.19921875" customWidth="1"/>
    <col min="19" max="256" width="11.19921875" customWidth="1"/>
  </cols>
  <sheetData>
    <row r="1" spans="1:13">
      <c r="A1" s="33" t="s">
        <v>0</v>
      </c>
      <c r="B1" s="64">
        <v>44931</v>
      </c>
      <c r="C1" s="65"/>
      <c r="D1" s="65"/>
      <c r="E1" s="65"/>
      <c r="F1" s="65"/>
      <c r="G1" s="66"/>
      <c r="I1" s="63"/>
      <c r="J1" s="63"/>
    </row>
    <row r="2" spans="1:13">
      <c r="A2" s="34"/>
      <c r="B2" s="67"/>
      <c r="C2" s="68"/>
      <c r="D2" s="68"/>
      <c r="E2" s="68"/>
      <c r="F2" s="68"/>
      <c r="G2" s="69"/>
      <c r="I2" s="63"/>
      <c r="J2" s="63"/>
    </row>
    <row r="3" spans="1:13">
      <c r="A3" s="34" t="s">
        <v>118</v>
      </c>
      <c r="B3" s="59" t="s">
        <v>119</v>
      </c>
      <c r="C3" s="60"/>
      <c r="D3" s="60"/>
      <c r="E3" s="61"/>
      <c r="F3" s="59" t="s">
        <v>120</v>
      </c>
      <c r="G3" s="62"/>
      <c r="H3" s="11"/>
      <c r="I3" s="63"/>
      <c r="J3" s="63"/>
    </row>
    <row r="4" spans="1:13">
      <c r="A4" s="34"/>
      <c r="B4" s="70"/>
      <c r="C4" s="71"/>
      <c r="D4" s="71"/>
      <c r="E4" s="71"/>
      <c r="F4" s="71"/>
      <c r="G4" s="72"/>
      <c r="I4" s="63"/>
      <c r="J4" s="63"/>
    </row>
    <row r="5" spans="1:13">
      <c r="A5" s="34"/>
      <c r="B5" s="73"/>
      <c r="C5" s="74"/>
      <c r="D5" s="74"/>
      <c r="E5" s="74"/>
      <c r="F5" s="74"/>
      <c r="G5" s="75"/>
      <c r="I5" s="63"/>
      <c r="J5" s="63"/>
    </row>
    <row r="6" spans="1:13" s="1" customFormat="1">
      <c r="A6" s="34"/>
      <c r="B6" s="67"/>
      <c r="C6" s="68"/>
      <c r="D6" s="68"/>
      <c r="E6" s="68"/>
      <c r="F6" s="68"/>
      <c r="G6" s="69"/>
      <c r="I6" s="63"/>
      <c r="J6" s="63"/>
    </row>
    <row r="7" spans="1:13" ht="16.2" thickBot="1">
      <c r="A7" s="35"/>
      <c r="B7" s="56"/>
      <c r="C7" s="57"/>
      <c r="D7" s="57"/>
      <c r="E7" s="57"/>
      <c r="F7" s="57"/>
      <c r="G7" s="58"/>
    </row>
    <row r="8" spans="1:13" s="2" customFormat="1" ht="16.95" customHeight="1">
      <c r="A8" s="36" t="s">
        <v>90</v>
      </c>
      <c r="K8" s="3" t="s">
        <v>91</v>
      </c>
      <c r="L8" s="3"/>
      <c r="M8" s="3"/>
    </row>
    <row r="9" spans="1:13">
      <c r="A9" s="37" t="s">
        <v>92</v>
      </c>
      <c r="E9" s="4">
        <v>3.8800000000000001E-2</v>
      </c>
      <c r="F9" s="5"/>
      <c r="G9" s="5"/>
      <c r="H9" s="5"/>
      <c r="K9" s="6" t="s">
        <v>93</v>
      </c>
      <c r="L9" s="6"/>
      <c r="M9" s="7" t="s">
        <v>94</v>
      </c>
    </row>
    <row r="10" spans="1:13">
      <c r="A10" s="37" t="s">
        <v>95</v>
      </c>
      <c r="E10" s="4">
        <v>7.1599999999999997E-2</v>
      </c>
      <c r="F10" s="5"/>
      <c r="G10" s="5"/>
      <c r="H10" s="5"/>
      <c r="K10" s="48">
        <v>0</v>
      </c>
      <c r="L10" s="49">
        <v>0.25</v>
      </c>
      <c r="M10" s="50">
        <v>8.5000000000000006E-3</v>
      </c>
    </row>
    <row r="11" spans="1:13">
      <c r="A11" s="37" t="s">
        <v>96</v>
      </c>
      <c r="E11" s="4">
        <v>8.6E-3</v>
      </c>
      <c r="F11" s="5"/>
      <c r="K11" s="51">
        <v>0.25000099999999997</v>
      </c>
      <c r="L11" s="52">
        <v>0.5</v>
      </c>
      <c r="M11" s="53">
        <v>1.6199999999999999E-2</v>
      </c>
    </row>
    <row r="12" spans="1:13">
      <c r="K12" s="51">
        <v>0.50000100000000003</v>
      </c>
      <c r="L12" s="52">
        <v>0.65</v>
      </c>
      <c r="M12" s="53">
        <v>0.02</v>
      </c>
    </row>
    <row r="13" spans="1:13">
      <c r="A13" s="38" t="s">
        <v>115</v>
      </c>
      <c r="B13" s="9"/>
      <c r="C13" s="9"/>
      <c r="D13" s="9"/>
      <c r="E13" s="14" t="s">
        <v>116</v>
      </c>
      <c r="K13" s="51">
        <v>0.65000100000000005</v>
      </c>
      <c r="L13" s="52">
        <v>0.8</v>
      </c>
      <c r="M13" s="53">
        <v>3.1300000000000001E-2</v>
      </c>
    </row>
    <row r="14" spans="1:13">
      <c r="A14" s="38" t="s">
        <v>117</v>
      </c>
      <c r="B14" s="9"/>
      <c r="C14" s="9"/>
      <c r="D14" s="9"/>
      <c r="E14" s="45">
        <v>0.23200000000000001</v>
      </c>
      <c r="K14" s="51">
        <v>0.80000099999999996</v>
      </c>
      <c r="L14" s="52">
        <v>0.9</v>
      </c>
      <c r="M14" s="53">
        <v>5.2600000000000001E-2</v>
      </c>
    </row>
    <row r="15" spans="1:13">
      <c r="K15" s="51">
        <v>0.90000100000000005</v>
      </c>
      <c r="L15" s="52">
        <v>1</v>
      </c>
      <c r="M15" s="53">
        <v>7.3700000000000002E-2</v>
      </c>
    </row>
    <row r="16" spans="1:13">
      <c r="K16" s="51">
        <v>1.0000009999999999</v>
      </c>
      <c r="L16" s="52">
        <v>10</v>
      </c>
      <c r="M16" s="53">
        <v>0.1157</v>
      </c>
    </row>
    <row r="17" spans="1:19">
      <c r="K17" s="8"/>
    </row>
    <row r="18" spans="1:19">
      <c r="K18" s="8"/>
    </row>
    <row r="19" spans="1:19" s="12" customFormat="1" ht="11.4">
      <c r="A19" s="31" t="s">
        <v>97</v>
      </c>
      <c r="B19" s="30" t="s">
        <v>98</v>
      </c>
      <c r="C19" s="30" t="s">
        <v>99</v>
      </c>
      <c r="D19" s="30" t="s">
        <v>100</v>
      </c>
      <c r="E19" s="20" t="s">
        <v>101</v>
      </c>
      <c r="F19" s="20" t="s">
        <v>102</v>
      </c>
      <c r="G19" s="20" t="s">
        <v>103</v>
      </c>
      <c r="H19" s="20" t="s">
        <v>104</v>
      </c>
      <c r="I19" s="20" t="s">
        <v>105</v>
      </c>
      <c r="J19" s="20" t="s">
        <v>106</v>
      </c>
      <c r="K19" s="20" t="s">
        <v>107</v>
      </c>
      <c r="L19" s="20" t="s">
        <v>129</v>
      </c>
      <c r="M19" s="20" t="s">
        <v>108</v>
      </c>
      <c r="N19" s="20" t="s">
        <v>109</v>
      </c>
      <c r="O19" s="46" t="s">
        <v>110</v>
      </c>
      <c r="P19" s="20" t="s">
        <v>111</v>
      </c>
      <c r="Q19" s="20" t="s">
        <v>112</v>
      </c>
      <c r="R19" s="20" t="s">
        <v>113</v>
      </c>
      <c r="S19" s="21" t="s">
        <v>114</v>
      </c>
    </row>
    <row r="20" spans="1:19">
      <c r="A20" s="32" t="s">
        <v>88</v>
      </c>
      <c r="B20" s="13">
        <v>71</v>
      </c>
      <c r="C20" s="15">
        <v>1.3837552909999999</v>
      </c>
      <c r="D20" s="16">
        <v>7.6503243235219898E-2</v>
      </c>
      <c r="E20" s="10">
        <f>$E$9+C20*$E$10</f>
        <v>0.13787687883559999</v>
      </c>
      <c r="F20" s="16">
        <f>D20-E20</f>
        <v>-6.1373635600380089E-2</v>
      </c>
      <c r="G20" s="17">
        <v>15495.33</v>
      </c>
      <c r="H20" s="17">
        <f>F20*G20</f>
        <v>-951.00473692763762</v>
      </c>
      <c r="I20" s="10">
        <v>0.31029680020414013</v>
      </c>
      <c r="J20" s="10">
        <f>E20*(1-S20)+R20*S20</f>
        <v>0.11887009015780536</v>
      </c>
      <c r="K20" s="16">
        <f>I20-J20</f>
        <v>0.19142671004633477</v>
      </c>
      <c r="L20" s="17">
        <v>5380.7334149999997</v>
      </c>
      <c r="M20" s="17">
        <f>K20*L20</f>
        <v>1030.0160952698295</v>
      </c>
      <c r="N20" s="16">
        <f>1-S20</f>
        <v>0.78651752349969117</v>
      </c>
      <c r="O20" s="47">
        <v>0.31611793199999999</v>
      </c>
      <c r="P20" s="16">
        <f>$E$9+VLOOKUP(O20,$K$10:$M$16,3)+$E$11</f>
        <v>6.3600000000000004E-2</v>
      </c>
      <c r="Q20" s="16">
        <v>0.283451695</v>
      </c>
      <c r="R20" s="10">
        <f>IF($E$13="Yes",P20*(1-$E$14),P20*(1-Q20))</f>
        <v>4.8844800000000001E-2</v>
      </c>
      <c r="S20" s="18">
        <v>0.21348247650030883</v>
      </c>
    </row>
    <row r="21" spans="1:19">
      <c r="A21" s="32" t="s">
        <v>89</v>
      </c>
      <c r="B21" s="13">
        <v>2</v>
      </c>
      <c r="C21" s="15">
        <v>1.075097277</v>
      </c>
      <c r="D21" s="16">
        <v>-6.8965517241379309E-3</v>
      </c>
      <c r="E21" s="10">
        <f t="shared" ref="E21:E84" si="0">$E$9+C21*$E$10</f>
        <v>0.11577696503319999</v>
      </c>
      <c r="F21" s="16">
        <f t="shared" ref="F21:F84" si="1">D21-E21</f>
        <v>-0.12267351675733792</v>
      </c>
      <c r="G21" s="17">
        <v>362.5</v>
      </c>
      <c r="H21" s="17">
        <f t="shared" ref="H21:H84" si="2">F21*G21</f>
        <v>-44.469149824534995</v>
      </c>
      <c r="I21" s="10">
        <v>-7.9755679418686328E-3</v>
      </c>
      <c r="J21" s="10">
        <f t="shared" ref="J21:J84" si="3">E21*(1-S21)+R21*S21</f>
        <v>7.8118664536902582E-2</v>
      </c>
      <c r="K21" s="16">
        <f t="shared" ref="K21:K84" si="4">I21-J21</f>
        <v>-8.609423247877121E-2</v>
      </c>
      <c r="L21" s="17">
        <v>902.87989990000005</v>
      </c>
      <c r="M21" s="17">
        <f t="shared" ref="M21:M84" si="5">K21*L21</f>
        <v>-77.732752002400289</v>
      </c>
      <c r="N21" s="16">
        <f t="shared" ref="N21:N84" si="6">1-S21</f>
        <v>0.43736616800580141</v>
      </c>
      <c r="O21" s="47">
        <v>0.33216143399999998</v>
      </c>
      <c r="P21" s="16">
        <f t="shared" ref="P21:P84" si="7">$E$9+VLOOKUP(O21,$K$10:$M$16,3)+$E$11</f>
        <v>6.3600000000000004E-2</v>
      </c>
      <c r="Q21" s="16">
        <v>0</v>
      </c>
      <c r="R21" s="10">
        <f t="shared" ref="R21:R84" si="8">IF($E$13="Yes",P21*(1-$E$14),P21*(1-Q21))</f>
        <v>4.8844800000000001E-2</v>
      </c>
      <c r="S21" s="18">
        <v>0.56263383199419859</v>
      </c>
    </row>
    <row r="22" spans="1:19">
      <c r="A22" s="32" t="s">
        <v>1</v>
      </c>
      <c r="B22" s="13">
        <v>6</v>
      </c>
      <c r="C22" s="15">
        <v>0.91421617099999997</v>
      </c>
      <c r="D22" s="16">
        <v>-5.2416495067522273E-2</v>
      </c>
      <c r="E22" s="10">
        <f t="shared" si="0"/>
        <v>0.10425787784359999</v>
      </c>
      <c r="F22" s="16">
        <f t="shared" si="1"/>
        <v>-0.15667437291112227</v>
      </c>
      <c r="G22" s="17">
        <v>16705.599999999999</v>
      </c>
      <c r="H22" s="17">
        <f t="shared" si="2"/>
        <v>-2617.3394041040438</v>
      </c>
      <c r="I22" s="10">
        <v>-3.2202594940756717E-2</v>
      </c>
      <c r="J22" s="10">
        <f t="shared" si="3"/>
        <v>7.5420836705467065E-2</v>
      </c>
      <c r="K22" s="16">
        <f t="shared" si="4"/>
        <v>-0.10762343164622379</v>
      </c>
      <c r="L22" s="17">
        <v>33926.354469999998</v>
      </c>
      <c r="M22" s="17">
        <f t="shared" si="5"/>
        <v>-3651.2706913076036</v>
      </c>
      <c r="N22" s="16">
        <f t="shared" si="6"/>
        <v>0.52977982580965222</v>
      </c>
      <c r="O22" s="47">
        <v>0.206497232</v>
      </c>
      <c r="P22" s="16">
        <f t="shared" si="7"/>
        <v>5.5900000000000005E-2</v>
      </c>
      <c r="Q22" s="16">
        <v>8.3333332999999996E-2</v>
      </c>
      <c r="R22" s="10">
        <f t="shared" si="8"/>
        <v>4.2931200000000003E-2</v>
      </c>
      <c r="S22" s="18">
        <v>0.47022017419034778</v>
      </c>
    </row>
    <row r="23" spans="1:19">
      <c r="A23" s="32" t="s">
        <v>2</v>
      </c>
      <c r="B23" s="13">
        <v>61</v>
      </c>
      <c r="C23" s="15">
        <v>0.835747185</v>
      </c>
      <c r="D23" s="16">
        <v>4.0949002601805042E-2</v>
      </c>
      <c r="E23" s="10">
        <f t="shared" si="0"/>
        <v>9.8639498446000007E-2</v>
      </c>
      <c r="F23" s="16">
        <f t="shared" si="1"/>
        <v>-5.7690495844194965E-2</v>
      </c>
      <c r="G23" s="17">
        <v>16838.310000000001</v>
      </c>
      <c r="H23" s="17">
        <f t="shared" si="2"/>
        <v>-971.41045307826664</v>
      </c>
      <c r="I23" s="10">
        <v>3.5165189838321849E-2</v>
      </c>
      <c r="J23" s="10">
        <f t="shared" si="3"/>
        <v>8.4382491491438297E-2</v>
      </c>
      <c r="K23" s="16">
        <f t="shared" si="4"/>
        <v>-4.9217301653116448E-2</v>
      </c>
      <c r="L23" s="17">
        <v>18137.110649999999</v>
      </c>
      <c r="M23" s="17">
        <f t="shared" si="5"/>
        <v>-892.65964597700088</v>
      </c>
      <c r="N23" s="16">
        <f t="shared" si="6"/>
        <v>0.74407750097803593</v>
      </c>
      <c r="O23" s="47">
        <v>0.19897463700000001</v>
      </c>
      <c r="P23" s="16">
        <f t="shared" si="7"/>
        <v>5.5900000000000005E-2</v>
      </c>
      <c r="Q23" s="16">
        <v>0.23241047400000001</v>
      </c>
      <c r="R23" s="10">
        <f t="shared" si="8"/>
        <v>4.2931200000000003E-2</v>
      </c>
      <c r="S23" s="18">
        <v>0.25592249902196407</v>
      </c>
    </row>
    <row r="24" spans="1:19">
      <c r="A24" s="32" t="s">
        <v>3</v>
      </c>
      <c r="B24" s="13">
        <v>10</v>
      </c>
      <c r="C24" s="15">
        <v>1.5529602650000001</v>
      </c>
      <c r="D24" s="16">
        <v>6.9122245654861469E-2</v>
      </c>
      <c r="E24" s="10">
        <f t="shared" si="0"/>
        <v>0.149991954974</v>
      </c>
      <c r="F24" s="16">
        <f t="shared" si="1"/>
        <v>-8.0869709319138533E-2</v>
      </c>
      <c r="G24" s="17">
        <v>409779.8</v>
      </c>
      <c r="H24" s="17">
        <f t="shared" si="2"/>
        <v>-33138.773310854725</v>
      </c>
      <c r="I24" s="10">
        <v>2.8538817380610353E-2</v>
      </c>
      <c r="J24" s="10">
        <f t="shared" si="3"/>
        <v>9.286525656269537E-2</v>
      </c>
      <c r="K24" s="16">
        <f t="shared" si="4"/>
        <v>-6.4326439182085013E-2</v>
      </c>
      <c r="L24" s="17">
        <v>752625.9852</v>
      </c>
      <c r="M24" s="17">
        <f t="shared" si="5"/>
        <v>-48413.749663824616</v>
      </c>
      <c r="N24" s="16">
        <f t="shared" si="6"/>
        <v>0.46640859738773544</v>
      </c>
      <c r="O24" s="47">
        <v>0.240680376</v>
      </c>
      <c r="P24" s="16">
        <f t="shared" si="7"/>
        <v>5.5900000000000005E-2</v>
      </c>
      <c r="Q24" s="16">
        <v>0.26927085899999997</v>
      </c>
      <c r="R24" s="10">
        <f t="shared" si="8"/>
        <v>4.2931200000000003E-2</v>
      </c>
      <c r="S24" s="18">
        <v>0.53359140261226456</v>
      </c>
    </row>
    <row r="25" spans="1:19">
      <c r="A25" s="32" t="s">
        <v>4</v>
      </c>
      <c r="B25" s="13">
        <v>104</v>
      </c>
      <c r="C25" s="15">
        <v>1.338577769</v>
      </c>
      <c r="D25" s="16">
        <v>4.3635478957897877E-2</v>
      </c>
      <c r="E25" s="10">
        <f t="shared" si="0"/>
        <v>0.13464216826039999</v>
      </c>
      <c r="F25" s="16">
        <f t="shared" si="1"/>
        <v>-9.1006689302502108E-2</v>
      </c>
      <c r="G25" s="17">
        <v>142897.32</v>
      </c>
      <c r="H25" s="17">
        <f t="shared" si="2"/>
        <v>-13004.612003400222</v>
      </c>
      <c r="I25" s="10">
        <v>2.3167915252734515E-2</v>
      </c>
      <c r="J25" s="10">
        <f t="shared" si="3"/>
        <v>0.10620995582248624</v>
      </c>
      <c r="K25" s="16">
        <f t="shared" si="4"/>
        <v>-8.3042040569751729E-2</v>
      </c>
      <c r="L25" s="17">
        <v>181373.891</v>
      </c>
      <c r="M25" s="17">
        <f t="shared" si="5"/>
        <v>-15061.658014715729</v>
      </c>
      <c r="N25" s="16">
        <f t="shared" si="6"/>
        <v>0.68998023925355789</v>
      </c>
      <c r="O25" s="47">
        <v>0.229367087</v>
      </c>
      <c r="P25" s="16">
        <f t="shared" si="7"/>
        <v>5.5900000000000005E-2</v>
      </c>
      <c r="Q25" s="16">
        <v>0.26148998499999998</v>
      </c>
      <c r="R25" s="10">
        <f t="shared" si="8"/>
        <v>4.2931200000000003E-2</v>
      </c>
      <c r="S25" s="18">
        <v>0.31001976074644211</v>
      </c>
    </row>
    <row r="26" spans="1:19">
      <c r="A26" s="32" t="s">
        <v>5</v>
      </c>
      <c r="B26" s="13">
        <v>6</v>
      </c>
      <c r="C26" s="15">
        <v>1.021146433</v>
      </c>
      <c r="D26" s="16">
        <v>1.2709336985071389E-2</v>
      </c>
      <c r="E26" s="10">
        <f t="shared" si="0"/>
        <v>0.1119140846028</v>
      </c>
      <c r="F26" s="16">
        <f t="shared" si="1"/>
        <v>-9.9204747617728614E-2</v>
      </c>
      <c r="G26" s="17">
        <v>487366.1</v>
      </c>
      <c r="H26" s="17">
        <f t="shared" si="2"/>
        <v>-48349.030947936684</v>
      </c>
      <c r="I26" s="10">
        <v>1.9388105929347191E-3</v>
      </c>
      <c r="J26" s="10">
        <f t="shared" si="3"/>
        <v>5.155317543661625E-2</v>
      </c>
      <c r="K26" s="16">
        <f t="shared" si="4"/>
        <v>-4.9614364843681528E-2</v>
      </c>
      <c r="L26" s="17">
        <v>102743.9328</v>
      </c>
      <c r="M26" s="17">
        <f t="shared" si="5"/>
        <v>-5097.574967413897</v>
      </c>
      <c r="N26" s="16">
        <f t="shared" si="6"/>
        <v>0.12498716871962012</v>
      </c>
      <c r="O26" s="47">
        <v>0.15976370500000001</v>
      </c>
      <c r="P26" s="16">
        <f t="shared" si="7"/>
        <v>5.5900000000000005E-2</v>
      </c>
      <c r="Q26" s="16">
        <v>0.207619042</v>
      </c>
      <c r="R26" s="10">
        <f t="shared" si="8"/>
        <v>4.2931200000000003E-2</v>
      </c>
      <c r="S26" s="18">
        <v>0.87501283128037988</v>
      </c>
    </row>
    <row r="27" spans="1:19">
      <c r="A27" s="32" t="s">
        <v>6</v>
      </c>
      <c r="B27" s="13">
        <v>78</v>
      </c>
      <c r="C27" s="15">
        <v>0.738418554</v>
      </c>
      <c r="D27" s="16">
        <v>2.823521125426259E-2</v>
      </c>
      <c r="E27" s="10">
        <f t="shared" si="0"/>
        <v>9.1670768466400002E-2</v>
      </c>
      <c r="F27" s="16">
        <f t="shared" si="1"/>
        <v>-6.3435557212137408E-2</v>
      </c>
      <c r="G27" s="17">
        <v>242780.9</v>
      </c>
      <c r="H27" s="17">
        <f t="shared" si="2"/>
        <v>-15400.94167196421</v>
      </c>
      <c r="I27" s="10">
        <v>8.5457528083032546E-4</v>
      </c>
      <c r="J27" s="10">
        <f t="shared" si="3"/>
        <v>5.0937722059928782E-2</v>
      </c>
      <c r="K27" s="16">
        <f t="shared" si="4"/>
        <v>-5.0083146779098454E-2</v>
      </c>
      <c r="L27" s="17">
        <v>74986.214800000002</v>
      </c>
      <c r="M27" s="17">
        <f t="shared" si="5"/>
        <v>-3755.5456022374051</v>
      </c>
      <c r="N27" s="16">
        <f t="shared" si="6"/>
        <v>0.16427150079197572</v>
      </c>
      <c r="O27" s="47">
        <v>0.172359021</v>
      </c>
      <c r="P27" s="16">
        <f t="shared" si="7"/>
        <v>5.5900000000000005E-2</v>
      </c>
      <c r="Q27" s="16">
        <v>0.26337153499999999</v>
      </c>
      <c r="R27" s="10">
        <f t="shared" si="8"/>
        <v>4.2931200000000003E-2</v>
      </c>
      <c r="S27" s="18">
        <v>0.83572849920802428</v>
      </c>
    </row>
    <row r="28" spans="1:19">
      <c r="A28" s="32" t="s">
        <v>7</v>
      </c>
      <c r="B28" s="13">
        <v>6</v>
      </c>
      <c r="C28" s="15">
        <v>0.60178975499999998</v>
      </c>
      <c r="D28" s="16">
        <v>8.0073418136490646E-2</v>
      </c>
      <c r="E28" s="10">
        <f t="shared" si="0"/>
        <v>8.1888146457999994E-2</v>
      </c>
      <c r="F28" s="16">
        <f t="shared" si="1"/>
        <v>-1.8147283215093485E-3</v>
      </c>
      <c r="G28" s="17">
        <v>26233.3</v>
      </c>
      <c r="H28" s="17">
        <f t="shared" si="2"/>
        <v>-47.60631247665119</v>
      </c>
      <c r="I28" s="10">
        <v>4.2585058455263732E-2</v>
      </c>
      <c r="J28" s="10">
        <f t="shared" si="3"/>
        <v>6.8430336881317819E-2</v>
      </c>
      <c r="K28" s="16">
        <f t="shared" si="4"/>
        <v>-2.5845278426054087E-2</v>
      </c>
      <c r="L28" s="17">
        <v>45545.751100000001</v>
      </c>
      <c r="M28" s="17">
        <f t="shared" si="5"/>
        <v>-1177.1426183032593</v>
      </c>
      <c r="N28" s="16">
        <f t="shared" si="6"/>
        <v>0.65454660079194804</v>
      </c>
      <c r="O28" s="47">
        <v>0.13692062699999999</v>
      </c>
      <c r="P28" s="16">
        <f t="shared" si="7"/>
        <v>5.5900000000000005E-2</v>
      </c>
      <c r="Q28" s="16">
        <v>0.25745633000000001</v>
      </c>
      <c r="R28" s="10">
        <f t="shared" si="8"/>
        <v>4.2931200000000003E-2</v>
      </c>
      <c r="S28" s="18">
        <v>0.3454533992080519</v>
      </c>
    </row>
    <row r="29" spans="1:19">
      <c r="A29" s="32" t="s">
        <v>8</v>
      </c>
      <c r="B29" s="13">
        <v>7</v>
      </c>
      <c r="C29" s="15">
        <v>0.43458290999999999</v>
      </c>
      <c r="D29" s="16">
        <v>4.5108008732620941E-2</v>
      </c>
      <c r="E29" s="10">
        <f t="shared" si="0"/>
        <v>6.9916136355999997E-2</v>
      </c>
      <c r="F29" s="16">
        <f t="shared" si="1"/>
        <v>-2.4808127623379056E-2</v>
      </c>
      <c r="G29" s="17">
        <v>13924.8</v>
      </c>
      <c r="H29" s="17">
        <f t="shared" si="2"/>
        <v>-345.44821553002868</v>
      </c>
      <c r="I29" s="10">
        <v>6.2366736775659036E-2</v>
      </c>
      <c r="J29" s="10">
        <f t="shared" si="3"/>
        <v>6.5801901164328963E-2</v>
      </c>
      <c r="K29" s="16">
        <f t="shared" si="4"/>
        <v>-3.4351643886699271E-3</v>
      </c>
      <c r="L29" s="17">
        <v>12976.18865</v>
      </c>
      <c r="M29" s="17">
        <f t="shared" si="5"/>
        <v>-44.575341151142894</v>
      </c>
      <c r="N29" s="16">
        <f t="shared" si="6"/>
        <v>0.84753585713919033</v>
      </c>
      <c r="O29" s="47">
        <v>0.164091294</v>
      </c>
      <c r="P29" s="16">
        <f t="shared" si="7"/>
        <v>5.5900000000000005E-2</v>
      </c>
      <c r="Q29" s="16">
        <v>0.27115405100000001</v>
      </c>
      <c r="R29" s="10">
        <f t="shared" si="8"/>
        <v>4.2931200000000003E-2</v>
      </c>
      <c r="S29" s="18">
        <v>0.15246414286080967</v>
      </c>
    </row>
    <row r="30" spans="1:19">
      <c r="A30" s="32" t="s">
        <v>9</v>
      </c>
      <c r="B30" s="13">
        <v>11</v>
      </c>
      <c r="C30" s="15">
        <v>0.58493162899999995</v>
      </c>
      <c r="D30" s="16">
        <v>3.2153879576403574E-2</v>
      </c>
      <c r="E30" s="10">
        <f t="shared" si="0"/>
        <v>8.0681104636399992E-2</v>
      </c>
      <c r="F30" s="16">
        <f t="shared" si="1"/>
        <v>-4.8527225059996418E-2</v>
      </c>
      <c r="G30" s="17">
        <v>28999.3</v>
      </c>
      <c r="H30" s="17">
        <f t="shared" si="2"/>
        <v>-1407.255557682354</v>
      </c>
      <c r="I30" s="10">
        <v>2.4934885074104234E-2</v>
      </c>
      <c r="J30" s="10">
        <f t="shared" si="3"/>
        <v>7.0879054115390555E-2</v>
      </c>
      <c r="K30" s="16">
        <f t="shared" si="4"/>
        <v>-4.5944169041286322E-2</v>
      </c>
      <c r="L30" s="17">
        <v>28438.233090000002</v>
      </c>
      <c r="M30" s="17">
        <f t="shared" si="5"/>
        <v>-1306.5709883224624</v>
      </c>
      <c r="N30" s="16">
        <f t="shared" si="6"/>
        <v>0.74034237661204827</v>
      </c>
      <c r="O30" s="47">
        <v>0.12764753000000001</v>
      </c>
      <c r="P30" s="16">
        <f t="shared" si="7"/>
        <v>5.5900000000000005E-2</v>
      </c>
      <c r="Q30" s="16">
        <v>0.30424309799999999</v>
      </c>
      <c r="R30" s="10">
        <f t="shared" si="8"/>
        <v>4.2931200000000003E-2</v>
      </c>
      <c r="S30" s="18">
        <v>0.25965762338795173</v>
      </c>
    </row>
    <row r="31" spans="1:19">
      <c r="A31" s="32" t="s">
        <v>10</v>
      </c>
      <c r="B31" s="13">
        <v>35</v>
      </c>
      <c r="C31" s="15">
        <v>1.16554392</v>
      </c>
      <c r="D31" s="16">
        <v>7.2762969136234062E-2</v>
      </c>
      <c r="E31" s="10">
        <f t="shared" si="0"/>
        <v>0.122252944672</v>
      </c>
      <c r="F31" s="16">
        <f t="shared" si="1"/>
        <v>-4.9489975535765937E-2</v>
      </c>
      <c r="G31" s="17">
        <v>51632.39</v>
      </c>
      <c r="H31" s="17">
        <f t="shared" si="2"/>
        <v>-2555.2857179531256</v>
      </c>
      <c r="I31" s="10">
        <v>2.4693212318605546E-3</v>
      </c>
      <c r="J31" s="10">
        <f t="shared" si="3"/>
        <v>4.940167088957078E-2</v>
      </c>
      <c r="K31" s="16">
        <f t="shared" si="4"/>
        <v>-4.6932349657710225E-2</v>
      </c>
      <c r="L31" s="17">
        <v>335830.65220000001</v>
      </c>
      <c r="M31" s="17">
        <f t="shared" si="5"/>
        <v>-15761.321594827272</v>
      </c>
      <c r="N31" s="16">
        <f t="shared" si="6"/>
        <v>8.1572473176511062E-2</v>
      </c>
      <c r="O31" s="47">
        <v>0.226456395</v>
      </c>
      <c r="P31" s="16">
        <f t="shared" si="7"/>
        <v>5.5900000000000005E-2</v>
      </c>
      <c r="Q31" s="16">
        <v>0.25323067500000002</v>
      </c>
      <c r="R31" s="10">
        <f t="shared" si="8"/>
        <v>4.2931200000000003E-2</v>
      </c>
      <c r="S31" s="18">
        <v>0.91842752682348894</v>
      </c>
    </row>
    <row r="32" spans="1:19">
      <c r="A32" s="32" t="s">
        <v>11</v>
      </c>
      <c r="B32" s="13">
        <v>63</v>
      </c>
      <c r="C32" s="15">
        <v>0.87370632599999998</v>
      </c>
      <c r="D32" s="16">
        <v>5.7733514725919866E-2</v>
      </c>
      <c r="E32" s="10">
        <f t="shared" si="0"/>
        <v>0.10135737294159999</v>
      </c>
      <c r="F32" s="16">
        <f t="shared" si="1"/>
        <v>-4.3623858215680128E-2</v>
      </c>
      <c r="G32" s="17">
        <v>56974.03</v>
      </c>
      <c r="H32" s="17">
        <f t="shared" si="2"/>
        <v>-2485.4270066959061</v>
      </c>
      <c r="I32" s="10">
        <v>5.590170032212944E-2</v>
      </c>
      <c r="J32" s="10">
        <f t="shared" si="3"/>
        <v>8.8057319030073397E-2</v>
      </c>
      <c r="K32" s="16">
        <f t="shared" si="4"/>
        <v>-3.2155618707943957E-2</v>
      </c>
      <c r="L32" s="17">
        <v>67215.489820000003</v>
      </c>
      <c r="M32" s="17">
        <f t="shared" si="5"/>
        <v>-2161.3556619196088</v>
      </c>
      <c r="N32" s="16">
        <f t="shared" si="6"/>
        <v>0.77236137090785151</v>
      </c>
      <c r="O32" s="47">
        <v>0.169255977</v>
      </c>
      <c r="P32" s="16">
        <f t="shared" si="7"/>
        <v>5.5900000000000005E-2</v>
      </c>
      <c r="Q32" s="16">
        <v>0.26787146000000001</v>
      </c>
      <c r="R32" s="10">
        <f t="shared" si="8"/>
        <v>4.2931200000000003E-2</v>
      </c>
      <c r="S32" s="18">
        <v>0.22763862909214852</v>
      </c>
    </row>
    <row r="33" spans="1:19">
      <c r="A33" s="32" t="s">
        <v>12</v>
      </c>
      <c r="B33" s="13">
        <v>205</v>
      </c>
      <c r="C33" s="15">
        <v>1.361823129</v>
      </c>
      <c r="D33" s="16">
        <v>0.11768732716560142</v>
      </c>
      <c r="E33" s="10">
        <f t="shared" si="0"/>
        <v>0.1363065360364</v>
      </c>
      <c r="F33" s="16">
        <f t="shared" si="1"/>
        <v>-1.8619208870798584E-2</v>
      </c>
      <c r="G33" s="17">
        <v>43242.26</v>
      </c>
      <c r="H33" s="17">
        <f t="shared" si="2"/>
        <v>-805.13667098537883</v>
      </c>
      <c r="I33" s="10">
        <v>0.18503103675115079</v>
      </c>
      <c r="J33" s="10">
        <f t="shared" si="3"/>
        <v>0.12873932646952982</v>
      </c>
      <c r="K33" s="16">
        <f t="shared" si="4"/>
        <v>5.6291710281620971E-2</v>
      </c>
      <c r="L33" s="17">
        <v>29158.117249999999</v>
      </c>
      <c r="M33" s="17">
        <f t="shared" si="5"/>
        <v>1641.3602885945347</v>
      </c>
      <c r="N33" s="16">
        <f t="shared" si="6"/>
        <v>0.91347976944202369</v>
      </c>
      <c r="O33" s="47">
        <v>0.27854572599999999</v>
      </c>
      <c r="P33" s="16">
        <f t="shared" si="7"/>
        <v>6.3600000000000004E-2</v>
      </c>
      <c r="Q33" s="16">
        <v>0.28759107</v>
      </c>
      <c r="R33" s="10">
        <f t="shared" si="8"/>
        <v>4.8844800000000001E-2</v>
      </c>
      <c r="S33" s="18">
        <v>8.6520230557976349E-2</v>
      </c>
    </row>
    <row r="34" spans="1:19">
      <c r="A34" s="32" t="s">
        <v>13</v>
      </c>
      <c r="B34" s="13">
        <v>1</v>
      </c>
      <c r="C34" s="15">
        <v>0.45972553999999999</v>
      </c>
      <c r="D34" s="16">
        <v>4.4026323106868104E-2</v>
      </c>
      <c r="E34" s="10">
        <f t="shared" si="0"/>
        <v>7.1716348664000007E-2</v>
      </c>
      <c r="F34" s="16">
        <f t="shared" si="1"/>
        <v>-2.7690025557131903E-2</v>
      </c>
      <c r="G34" s="17">
        <v>2157.8000000000002</v>
      </c>
      <c r="H34" s="17">
        <f t="shared" si="2"/>
        <v>-59.749537147179225</v>
      </c>
      <c r="I34" s="10">
        <v>3.9642345592755576E-2</v>
      </c>
      <c r="J34" s="10">
        <f t="shared" si="3"/>
        <v>6.1742023383959413E-2</v>
      </c>
      <c r="K34" s="16">
        <f t="shared" si="4"/>
        <v>-2.2099677791203837E-2</v>
      </c>
      <c r="L34" s="17">
        <v>2429.527611</v>
      </c>
      <c r="M34" s="17">
        <f t="shared" si="5"/>
        <v>-53.691777387933215</v>
      </c>
      <c r="N34" s="16">
        <f t="shared" si="6"/>
        <v>0.65349057611382344</v>
      </c>
      <c r="O34" s="47">
        <v>0.144188338</v>
      </c>
      <c r="P34" s="16">
        <f t="shared" si="7"/>
        <v>5.5900000000000005E-2</v>
      </c>
      <c r="Q34" s="16">
        <v>0.31196581200000001</v>
      </c>
      <c r="R34" s="10">
        <f t="shared" si="8"/>
        <v>4.2931200000000003E-2</v>
      </c>
      <c r="S34" s="18">
        <v>0.3465094238861765</v>
      </c>
    </row>
    <row r="35" spans="1:19">
      <c r="A35" s="32" t="s">
        <v>14</v>
      </c>
      <c r="B35" s="13">
        <v>69</v>
      </c>
      <c r="C35" s="15">
        <v>1.1035834819999999</v>
      </c>
      <c r="D35" s="16">
        <v>6.4629980037100507E-2</v>
      </c>
      <c r="E35" s="10">
        <f t="shared" si="0"/>
        <v>0.11781657731119999</v>
      </c>
      <c r="F35" s="16">
        <f t="shared" si="1"/>
        <v>-5.3186597274099481E-2</v>
      </c>
      <c r="G35" s="17">
        <v>80699.7</v>
      </c>
      <c r="H35" s="17">
        <f t="shared" si="2"/>
        <v>-4292.1424440406454</v>
      </c>
      <c r="I35" s="10">
        <v>4.9256208364285771E-2</v>
      </c>
      <c r="J35" s="10">
        <f t="shared" si="3"/>
        <v>8.894261891178705E-2</v>
      </c>
      <c r="K35" s="16">
        <f t="shared" si="4"/>
        <v>-3.9686410547501279E-2</v>
      </c>
      <c r="L35" s="17">
        <v>104873.55705</v>
      </c>
      <c r="M35" s="17">
        <f t="shared" si="5"/>
        <v>-4162.0550406630973</v>
      </c>
      <c r="N35" s="16">
        <f t="shared" si="6"/>
        <v>0.61442461217198807</v>
      </c>
      <c r="O35" s="47">
        <v>0.21074324799999999</v>
      </c>
      <c r="P35" s="16">
        <f t="shared" si="7"/>
        <v>5.5900000000000005E-2</v>
      </c>
      <c r="Q35" s="16">
        <v>0.26248569300000002</v>
      </c>
      <c r="R35" s="10">
        <f t="shared" si="8"/>
        <v>4.2931200000000003E-2</v>
      </c>
      <c r="S35" s="18">
        <v>0.38557538782801187</v>
      </c>
    </row>
    <row r="36" spans="1:19">
      <c r="A36" s="32" t="s">
        <v>15</v>
      </c>
      <c r="B36" s="13">
        <v>22</v>
      </c>
      <c r="C36" s="15">
        <v>1.2940660939999999</v>
      </c>
      <c r="D36" s="16">
        <v>8.8411317708918122E-2</v>
      </c>
      <c r="E36" s="10">
        <f t="shared" si="0"/>
        <v>0.13145513233039999</v>
      </c>
      <c r="F36" s="16">
        <f t="shared" si="1"/>
        <v>-4.3043814621481866E-2</v>
      </c>
      <c r="G36" s="17">
        <v>47203.9</v>
      </c>
      <c r="H36" s="17">
        <f t="shared" si="2"/>
        <v>-2031.8359210109679</v>
      </c>
      <c r="I36" s="10">
        <v>3.6085818911167238E-2</v>
      </c>
      <c r="J36" s="10">
        <f t="shared" si="3"/>
        <v>8.542731373265039E-2</v>
      </c>
      <c r="K36" s="16">
        <f t="shared" si="4"/>
        <v>-4.9341494821483152E-2</v>
      </c>
      <c r="L36" s="17">
        <v>82377.68147000001</v>
      </c>
      <c r="M36" s="17">
        <f t="shared" si="5"/>
        <v>-4064.637943657794</v>
      </c>
      <c r="N36" s="16">
        <f t="shared" si="6"/>
        <v>0.48005225947307806</v>
      </c>
      <c r="O36" s="47">
        <v>0.197127095</v>
      </c>
      <c r="P36" s="16">
        <f t="shared" si="7"/>
        <v>5.5900000000000005E-2</v>
      </c>
      <c r="Q36" s="16">
        <v>0.26332372900000001</v>
      </c>
      <c r="R36" s="10">
        <f t="shared" si="8"/>
        <v>4.2931200000000003E-2</v>
      </c>
      <c r="S36" s="18">
        <v>0.51994774052692194</v>
      </c>
    </row>
    <row r="37" spans="1:19">
      <c r="A37" s="32" t="s">
        <v>16</v>
      </c>
      <c r="B37" s="13">
        <v>73</v>
      </c>
      <c r="C37" s="15">
        <v>1.168573767</v>
      </c>
      <c r="D37" s="16">
        <v>0.10161491639367251</v>
      </c>
      <c r="E37" s="10">
        <f t="shared" si="0"/>
        <v>0.1224698817172</v>
      </c>
      <c r="F37" s="16">
        <f t="shared" si="1"/>
        <v>-2.0854965323527486E-2</v>
      </c>
      <c r="G37" s="17">
        <v>94843.3</v>
      </c>
      <c r="H37" s="17">
        <f t="shared" si="2"/>
        <v>-1977.9537326689144</v>
      </c>
      <c r="I37" s="10">
        <v>9.4993566033983429E-2</v>
      </c>
      <c r="J37" s="10">
        <f t="shared" si="3"/>
        <v>0.10839452114179228</v>
      </c>
      <c r="K37" s="16">
        <f t="shared" si="4"/>
        <v>-1.3400955107808851E-2</v>
      </c>
      <c r="L37" s="17">
        <v>92416.69475000001</v>
      </c>
      <c r="M37" s="17">
        <f t="shared" si="5"/>
        <v>-1238.4719775568242</v>
      </c>
      <c r="N37" s="16">
        <f t="shared" si="6"/>
        <v>0.82303754259527828</v>
      </c>
      <c r="O37" s="47">
        <v>0.20642244200000001</v>
      </c>
      <c r="P37" s="16">
        <f t="shared" si="7"/>
        <v>5.5900000000000005E-2</v>
      </c>
      <c r="Q37" s="16">
        <v>0.28673649400000001</v>
      </c>
      <c r="R37" s="10">
        <f t="shared" si="8"/>
        <v>4.2931200000000003E-2</v>
      </c>
      <c r="S37" s="18">
        <v>0.17696245740472175</v>
      </c>
    </row>
    <row r="38" spans="1:19">
      <c r="A38" s="32" t="s">
        <v>17</v>
      </c>
      <c r="B38" s="13">
        <v>1</v>
      </c>
      <c r="C38" s="15">
        <v>0.88700792500000003</v>
      </c>
      <c r="D38" s="16">
        <v>1.0658112582781458E-2</v>
      </c>
      <c r="E38" s="10">
        <f t="shared" si="0"/>
        <v>0.10230976743</v>
      </c>
      <c r="F38" s="16">
        <f t="shared" si="1"/>
        <v>-9.1651654847218544E-2</v>
      </c>
      <c r="G38" s="17">
        <v>483.2</v>
      </c>
      <c r="H38" s="17">
        <f t="shared" si="2"/>
        <v>-44.286079622175997</v>
      </c>
      <c r="I38" s="10">
        <v>3.0010377452428783E-2</v>
      </c>
      <c r="J38" s="10">
        <f t="shared" si="3"/>
        <v>6.8781249791031604E-2</v>
      </c>
      <c r="K38" s="16">
        <f t="shared" si="4"/>
        <v>-3.8770872338602824E-2</v>
      </c>
      <c r="L38" s="17">
        <v>609.875</v>
      </c>
      <c r="M38" s="17">
        <f t="shared" si="5"/>
        <v>-23.645385767505399</v>
      </c>
      <c r="N38" s="16">
        <f t="shared" si="6"/>
        <v>0.37288809381832644</v>
      </c>
      <c r="O38" s="47">
        <v>0.26296159400000002</v>
      </c>
      <c r="P38" s="16">
        <f t="shared" si="7"/>
        <v>6.3600000000000004E-2</v>
      </c>
      <c r="Q38" s="16">
        <v>0.32236842100000002</v>
      </c>
      <c r="R38" s="10">
        <f t="shared" si="8"/>
        <v>4.8844800000000001E-2</v>
      </c>
      <c r="S38" s="18">
        <v>0.62711190618167356</v>
      </c>
    </row>
    <row r="39" spans="1:19">
      <c r="A39" s="32" t="s">
        <v>18</v>
      </c>
      <c r="B39" s="13">
        <v>227</v>
      </c>
      <c r="C39" s="15">
        <v>1.226598834</v>
      </c>
      <c r="D39" s="16">
        <v>0.10061900223630051</v>
      </c>
      <c r="E39" s="10">
        <f t="shared" si="0"/>
        <v>0.12662447651440001</v>
      </c>
      <c r="F39" s="16">
        <f t="shared" si="1"/>
        <v>-2.6005474278099502E-2</v>
      </c>
      <c r="G39" s="17">
        <v>83745.900999999998</v>
      </c>
      <c r="H39" s="17">
        <f t="shared" si="2"/>
        <v>-2177.8518743517675</v>
      </c>
      <c r="I39" s="10">
        <v>0.10076763168048107</v>
      </c>
      <c r="J39" s="10">
        <f t="shared" si="3"/>
        <v>0.11603404792055017</v>
      </c>
      <c r="K39" s="16">
        <f t="shared" si="4"/>
        <v>-1.5266416240069094E-2</v>
      </c>
      <c r="L39" s="17">
        <v>80540.733590000003</v>
      </c>
      <c r="M39" s="17">
        <f t="shared" si="5"/>
        <v>-1229.5683632654545</v>
      </c>
      <c r="N39" s="16">
        <f t="shared" si="6"/>
        <v>0.8638406706167111</v>
      </c>
      <c r="O39" s="47">
        <v>0.26455068900000001</v>
      </c>
      <c r="P39" s="16">
        <f t="shared" si="7"/>
        <v>6.3600000000000004E-2</v>
      </c>
      <c r="Q39" s="16">
        <v>0.27635095199999998</v>
      </c>
      <c r="R39" s="10">
        <f t="shared" si="8"/>
        <v>4.8844800000000001E-2</v>
      </c>
      <c r="S39" s="18">
        <v>0.1361593293832889</v>
      </c>
    </row>
    <row r="40" spans="1:19">
      <c r="A40" s="32" t="s">
        <v>19</v>
      </c>
      <c r="B40" s="13">
        <v>26</v>
      </c>
      <c r="C40" s="15">
        <v>1.2535705610000001</v>
      </c>
      <c r="D40" s="16">
        <v>6.165153111976017E-2</v>
      </c>
      <c r="E40" s="10">
        <f t="shared" si="0"/>
        <v>0.12855565216760001</v>
      </c>
      <c r="F40" s="16">
        <f t="shared" si="1"/>
        <v>-6.690412104783984E-2</v>
      </c>
      <c r="G40" s="17">
        <v>73004.740000000005</v>
      </c>
      <c r="H40" s="17">
        <f t="shared" si="2"/>
        <v>-4884.3179620260753</v>
      </c>
      <c r="I40" s="10">
        <v>5.118387598275552E-2</v>
      </c>
      <c r="J40" s="10">
        <f t="shared" si="3"/>
        <v>0.11165220302428261</v>
      </c>
      <c r="K40" s="16">
        <f t="shared" si="4"/>
        <v>-6.046832704152709E-2</v>
      </c>
      <c r="L40" s="17">
        <v>75413.059569999998</v>
      </c>
      <c r="M40" s="17">
        <f t="shared" si="5"/>
        <v>-4560.1015492809238</v>
      </c>
      <c r="N40" s="16">
        <f t="shared" si="6"/>
        <v>0.78794042864105607</v>
      </c>
      <c r="O40" s="47">
        <v>0.25339199099999998</v>
      </c>
      <c r="P40" s="16">
        <f t="shared" si="7"/>
        <v>6.3600000000000004E-2</v>
      </c>
      <c r="Q40" s="16">
        <v>0.23740898199999999</v>
      </c>
      <c r="R40" s="10">
        <f t="shared" si="8"/>
        <v>4.8844800000000001E-2</v>
      </c>
      <c r="S40" s="18">
        <v>0.21205957135894399</v>
      </c>
    </row>
    <row r="41" spans="1:19">
      <c r="A41" s="32" t="s">
        <v>20</v>
      </c>
      <c r="B41" s="13">
        <v>52</v>
      </c>
      <c r="C41" s="15">
        <v>1.0862439779999999</v>
      </c>
      <c r="D41" s="16">
        <v>4.725152732751365E-2</v>
      </c>
      <c r="E41" s="10">
        <f t="shared" si="0"/>
        <v>0.1165750688248</v>
      </c>
      <c r="F41" s="16">
        <f t="shared" si="1"/>
        <v>-6.932354149728634E-2</v>
      </c>
      <c r="G41" s="17">
        <v>80909.3</v>
      </c>
      <c r="H41" s="17">
        <f t="shared" si="2"/>
        <v>-5608.9192160663897</v>
      </c>
      <c r="I41" s="10">
        <v>3.6278638997784544E-2</v>
      </c>
      <c r="J41" s="10">
        <f t="shared" si="3"/>
        <v>8.8707719082728786E-2</v>
      </c>
      <c r="K41" s="16">
        <f t="shared" si="4"/>
        <v>-5.2429080084944242E-2</v>
      </c>
      <c r="L41" s="17">
        <v>105739.15723000001</v>
      </c>
      <c r="M41" s="17">
        <f t="shared" si="5"/>
        <v>-5543.8067425261816</v>
      </c>
      <c r="N41" s="16">
        <f t="shared" si="6"/>
        <v>0.62159307778400241</v>
      </c>
      <c r="O41" s="47">
        <v>0.200815517</v>
      </c>
      <c r="P41" s="16">
        <f t="shared" si="7"/>
        <v>5.5900000000000005E-2</v>
      </c>
      <c r="Q41" s="16">
        <v>0.28854081999999998</v>
      </c>
      <c r="R41" s="10">
        <f t="shared" si="8"/>
        <v>4.2931200000000003E-2</v>
      </c>
      <c r="S41" s="18">
        <v>0.37840692221599759</v>
      </c>
    </row>
    <row r="42" spans="1:19">
      <c r="A42" s="32" t="s">
        <v>21</v>
      </c>
      <c r="B42" s="13">
        <v>15</v>
      </c>
      <c r="C42" s="15">
        <v>0.66945681000000001</v>
      </c>
      <c r="D42" s="16">
        <v>0.1123983533730004</v>
      </c>
      <c r="E42" s="10">
        <f t="shared" si="0"/>
        <v>8.6733107596000003E-2</v>
      </c>
      <c r="F42" s="16">
        <f t="shared" si="1"/>
        <v>2.5665245777000398E-2</v>
      </c>
      <c r="G42" s="17">
        <v>51180.99</v>
      </c>
      <c r="H42" s="17">
        <f t="shared" si="2"/>
        <v>1313.5726874601996</v>
      </c>
      <c r="I42" s="10">
        <v>3.5326157531391116E-2</v>
      </c>
      <c r="J42" s="10">
        <f t="shared" si="3"/>
        <v>7.3981507835145358E-2</v>
      </c>
      <c r="K42" s="16">
        <f t="shared" si="4"/>
        <v>-3.8655350303754242E-2</v>
      </c>
      <c r="L42" s="17">
        <v>69874.355960000001</v>
      </c>
      <c r="M42" s="17">
        <f t="shared" si="5"/>
        <v>-2701.017706883018</v>
      </c>
      <c r="N42" s="16">
        <f t="shared" si="6"/>
        <v>0.70888026433763995</v>
      </c>
      <c r="O42" s="47">
        <v>0.19392553800000001</v>
      </c>
      <c r="P42" s="16">
        <f t="shared" si="7"/>
        <v>5.5900000000000005E-2</v>
      </c>
      <c r="Q42" s="16">
        <v>0.30611561999999998</v>
      </c>
      <c r="R42" s="10">
        <f t="shared" si="8"/>
        <v>4.2931200000000003E-2</v>
      </c>
      <c r="S42" s="18">
        <v>0.29111973566235999</v>
      </c>
    </row>
    <row r="43" spans="1:19">
      <c r="A43" s="32" t="s">
        <v>22</v>
      </c>
      <c r="B43" s="13">
        <v>28</v>
      </c>
      <c r="C43" s="15">
        <v>1.4654779840000001</v>
      </c>
      <c r="D43" s="16">
        <v>-7.1556570407416142E-2</v>
      </c>
      <c r="E43" s="10">
        <f t="shared" si="0"/>
        <v>0.14372822365439999</v>
      </c>
      <c r="F43" s="16">
        <f t="shared" si="1"/>
        <v>-0.21528479406181614</v>
      </c>
      <c r="G43" s="17">
        <v>2417.4299999999998</v>
      </c>
      <c r="H43" s="17">
        <f t="shared" si="2"/>
        <v>-520.4359197088562</v>
      </c>
      <c r="I43" s="10">
        <v>-0.11188483674789451</v>
      </c>
      <c r="J43" s="10">
        <f t="shared" si="3"/>
        <v>0.1385172591351386</v>
      </c>
      <c r="K43" s="16">
        <f t="shared" si="4"/>
        <v>-0.25040209588303308</v>
      </c>
      <c r="L43" s="17">
        <v>2016.8303157</v>
      </c>
      <c r="M43" s="17">
        <f t="shared" si="5"/>
        <v>-505.01853809171928</v>
      </c>
      <c r="N43" s="16">
        <f t="shared" si="6"/>
        <v>0.94508034893174153</v>
      </c>
      <c r="O43" s="47">
        <v>0.38758775200000001</v>
      </c>
      <c r="P43" s="16">
        <f t="shared" si="7"/>
        <v>6.3600000000000004E-2</v>
      </c>
      <c r="Q43" s="16">
        <v>3.8947656999999997E-2</v>
      </c>
      <c r="R43" s="10">
        <f t="shared" si="8"/>
        <v>4.8844800000000001E-2</v>
      </c>
      <c r="S43" s="18">
        <v>5.4919651068258447E-2</v>
      </c>
    </row>
    <row r="44" spans="1:19">
      <c r="A44" s="32" t="s">
        <v>23</v>
      </c>
      <c r="B44" s="13">
        <v>41</v>
      </c>
      <c r="C44" s="15">
        <v>0.85798967000000004</v>
      </c>
      <c r="D44" s="16">
        <v>5.1517565305241521E-2</v>
      </c>
      <c r="E44" s="10">
        <f t="shared" si="0"/>
        <v>0.100232060372</v>
      </c>
      <c r="F44" s="16">
        <f t="shared" si="1"/>
        <v>-4.8714495066758477E-2</v>
      </c>
      <c r="G44" s="17">
        <v>161935.70000000001</v>
      </c>
      <c r="H44" s="17">
        <f t="shared" si="2"/>
        <v>-7888.615858782081</v>
      </c>
      <c r="I44" s="10">
        <v>5.1420126734593667E-2</v>
      </c>
      <c r="J44" s="10">
        <f t="shared" si="3"/>
        <v>9.2203104082166309E-2</v>
      </c>
      <c r="K44" s="16">
        <f t="shared" si="4"/>
        <v>-4.0782977347572642E-2</v>
      </c>
      <c r="L44" s="17">
        <v>174127.6471</v>
      </c>
      <c r="M44" s="17">
        <f t="shared" si="5"/>
        <v>-7101.4438872654227</v>
      </c>
      <c r="N44" s="16">
        <f t="shared" si="6"/>
        <v>0.85988070270307781</v>
      </c>
      <c r="O44" s="47">
        <v>0.246928814</v>
      </c>
      <c r="P44" s="16">
        <f t="shared" si="7"/>
        <v>5.5900000000000005E-2</v>
      </c>
      <c r="Q44" s="16">
        <v>0.21292238499999999</v>
      </c>
      <c r="R44" s="10">
        <f t="shared" si="8"/>
        <v>4.2931200000000003E-2</v>
      </c>
      <c r="S44" s="18">
        <v>0.14011929729692216</v>
      </c>
    </row>
    <row r="45" spans="1:19">
      <c r="A45" s="32" t="s">
        <v>24</v>
      </c>
      <c r="B45" s="13">
        <v>32</v>
      </c>
      <c r="C45" s="15">
        <v>0.82242066700000005</v>
      </c>
      <c r="D45" s="16">
        <v>5.2984091186979498E-2</v>
      </c>
      <c r="E45" s="10">
        <f t="shared" si="0"/>
        <v>9.7685319757200004E-2</v>
      </c>
      <c r="F45" s="16">
        <f t="shared" si="1"/>
        <v>-4.4701228570220505E-2</v>
      </c>
      <c r="G45" s="17">
        <v>2944.28</v>
      </c>
      <c r="H45" s="17">
        <f t="shared" si="2"/>
        <v>-131.61293325472883</v>
      </c>
      <c r="I45" s="10">
        <v>9.1020372292543714E-2</v>
      </c>
      <c r="J45" s="10">
        <f t="shared" si="3"/>
        <v>8.1132568819604095E-2</v>
      </c>
      <c r="K45" s="16">
        <f t="shared" si="4"/>
        <v>9.8878034729396186E-3</v>
      </c>
      <c r="L45" s="17">
        <v>2701.7618689999999</v>
      </c>
      <c r="M45" s="17">
        <f t="shared" si="5"/>
        <v>26.714490391354033</v>
      </c>
      <c r="N45" s="16">
        <f t="shared" si="6"/>
        <v>0.697689397418917</v>
      </c>
      <c r="O45" s="47">
        <v>0.215869072</v>
      </c>
      <c r="P45" s="16">
        <f t="shared" si="7"/>
        <v>5.5900000000000005E-2</v>
      </c>
      <c r="Q45" s="16">
        <v>0.30346806199999998</v>
      </c>
      <c r="R45" s="10">
        <f t="shared" si="8"/>
        <v>4.2931200000000003E-2</v>
      </c>
      <c r="S45" s="18">
        <v>0.302310602581083</v>
      </c>
    </row>
    <row r="46" spans="1:19">
      <c r="A46" s="32" t="s">
        <v>25</v>
      </c>
      <c r="B46" s="13">
        <v>57</v>
      </c>
      <c r="C46" s="15">
        <v>1.314225073</v>
      </c>
      <c r="D46" s="16">
        <v>6.8395640395640389E-2</v>
      </c>
      <c r="E46" s="10">
        <f t="shared" si="0"/>
        <v>0.13289851522680002</v>
      </c>
      <c r="F46" s="16">
        <f t="shared" si="1"/>
        <v>-6.4502874831159629E-2</v>
      </c>
      <c r="G46" s="17">
        <v>63492</v>
      </c>
      <c r="H46" s="17">
        <f t="shared" si="2"/>
        <v>-4095.4165287799869</v>
      </c>
      <c r="I46" s="10">
        <v>4.5431903924765267E-2</v>
      </c>
      <c r="J46" s="10">
        <f t="shared" si="3"/>
        <v>0.11775847087945127</v>
      </c>
      <c r="K46" s="16">
        <f t="shared" si="4"/>
        <v>-7.2326566954686006E-2</v>
      </c>
      <c r="L46" s="17">
        <v>70852.312579999998</v>
      </c>
      <c r="M46" s="17">
        <f t="shared" si="5"/>
        <v>-5124.5045297117113</v>
      </c>
      <c r="N46" s="16">
        <f t="shared" si="6"/>
        <v>0.83171617037607515</v>
      </c>
      <c r="O46" s="47">
        <v>0.23871319399999999</v>
      </c>
      <c r="P46" s="16">
        <f t="shared" si="7"/>
        <v>5.5900000000000005E-2</v>
      </c>
      <c r="Q46" s="16">
        <v>0.28343675499999998</v>
      </c>
      <c r="R46" s="10">
        <f t="shared" si="8"/>
        <v>4.2931200000000003E-2</v>
      </c>
      <c r="S46" s="18">
        <v>0.16828382962392488</v>
      </c>
    </row>
    <row r="47" spans="1:19">
      <c r="A47" s="32" t="s">
        <v>26</v>
      </c>
      <c r="B47" s="13">
        <v>10</v>
      </c>
      <c r="C47" s="15">
        <v>1.4392288639999999</v>
      </c>
      <c r="D47" s="16">
        <v>8.62614130402371E-2</v>
      </c>
      <c r="E47" s="10">
        <f t="shared" si="0"/>
        <v>0.14184878666239997</v>
      </c>
      <c r="F47" s="16">
        <f t="shared" si="1"/>
        <v>-5.5587373622162872E-2</v>
      </c>
      <c r="G47" s="17">
        <v>100608.6</v>
      </c>
      <c r="H47" s="17">
        <f t="shared" si="2"/>
        <v>-5592.567837802736</v>
      </c>
      <c r="I47" s="10">
        <v>6.1722601540497836E-2</v>
      </c>
      <c r="J47" s="10">
        <f t="shared" si="3"/>
        <v>0.11830882669578394</v>
      </c>
      <c r="K47" s="16">
        <f t="shared" si="4"/>
        <v>-5.65862251552861E-2</v>
      </c>
      <c r="L47" s="17">
        <v>146122.99909999999</v>
      </c>
      <c r="M47" s="17">
        <f t="shared" si="5"/>
        <v>-8268.5489274382671</v>
      </c>
      <c r="N47" s="16">
        <f t="shared" si="6"/>
        <v>0.74689300091978894</v>
      </c>
      <c r="O47" s="47">
        <v>0.26582266100000002</v>
      </c>
      <c r="P47" s="16">
        <f t="shared" si="7"/>
        <v>6.3600000000000004E-2</v>
      </c>
      <c r="Q47" s="16">
        <v>0.24360014599999999</v>
      </c>
      <c r="R47" s="10">
        <f t="shared" si="8"/>
        <v>4.8844800000000001E-2</v>
      </c>
      <c r="S47" s="18">
        <v>0.253106999080211</v>
      </c>
    </row>
    <row r="48" spans="1:19">
      <c r="A48" s="32" t="s">
        <v>27</v>
      </c>
      <c r="B48" s="13">
        <v>139</v>
      </c>
      <c r="C48" s="15">
        <v>1.4493152010000001</v>
      </c>
      <c r="D48" s="16">
        <v>8.7284826105998886E-2</v>
      </c>
      <c r="E48" s="10">
        <f t="shared" si="0"/>
        <v>0.14257096839159999</v>
      </c>
      <c r="F48" s="16">
        <f t="shared" si="1"/>
        <v>-5.5286142285601109E-2</v>
      </c>
      <c r="G48" s="17">
        <v>137245.39000000001</v>
      </c>
      <c r="H48" s="17">
        <f t="shared" si="2"/>
        <v>-7587.7681595828162</v>
      </c>
      <c r="I48" s="10">
        <v>8.0838772407916079E-2</v>
      </c>
      <c r="J48" s="10">
        <f t="shared" si="3"/>
        <v>0.1345695396176701</v>
      </c>
      <c r="K48" s="16">
        <f t="shared" si="4"/>
        <v>-5.3730767209754018E-2</v>
      </c>
      <c r="L48" s="17">
        <v>133071.2071</v>
      </c>
      <c r="M48" s="17">
        <f t="shared" si="5"/>
        <v>-7150.0180510110658</v>
      </c>
      <c r="N48" s="16">
        <f t="shared" si="6"/>
        <v>0.91462972496113448</v>
      </c>
      <c r="O48" s="47">
        <v>0.25474424600000001</v>
      </c>
      <c r="P48" s="16">
        <f t="shared" si="7"/>
        <v>6.3600000000000004E-2</v>
      </c>
      <c r="Q48" s="16">
        <v>0.25527697799999999</v>
      </c>
      <c r="R48" s="10">
        <f t="shared" si="8"/>
        <v>4.8844800000000001E-2</v>
      </c>
      <c r="S48" s="18">
        <v>8.5370275038865545E-2</v>
      </c>
    </row>
    <row r="49" spans="1:19">
      <c r="A49" s="32" t="s">
        <v>28</v>
      </c>
      <c r="B49" s="13">
        <v>156</v>
      </c>
      <c r="C49" s="15">
        <v>0.70728397300000001</v>
      </c>
      <c r="D49" s="16">
        <v>5.9225954395552158E-2</v>
      </c>
      <c r="E49" s="10">
        <f t="shared" si="0"/>
        <v>8.9441532466800006E-2</v>
      </c>
      <c r="F49" s="16">
        <f t="shared" si="1"/>
        <v>-3.0215578071247848E-2</v>
      </c>
      <c r="G49" s="17">
        <v>105820.38</v>
      </c>
      <c r="H49" s="17">
        <f t="shared" si="2"/>
        <v>-3197.4239534191142</v>
      </c>
      <c r="I49" s="10">
        <v>5.6684247230714788E-2</v>
      </c>
      <c r="J49" s="10">
        <f t="shared" si="3"/>
        <v>7.7765697682869589E-2</v>
      </c>
      <c r="K49" s="16">
        <f t="shared" si="4"/>
        <v>-2.1081450452154801E-2</v>
      </c>
      <c r="L49" s="17">
        <v>97469.066500000001</v>
      </c>
      <c r="M49" s="17">
        <f t="shared" si="5"/>
        <v>-2054.7892960375316</v>
      </c>
      <c r="N49" s="16">
        <f t="shared" si="6"/>
        <v>0.74896256025981189</v>
      </c>
      <c r="O49" s="47">
        <v>0.16519199900000001</v>
      </c>
      <c r="P49" s="16">
        <f t="shared" si="7"/>
        <v>5.5900000000000005E-2</v>
      </c>
      <c r="Q49" s="16">
        <v>0.31423056999999999</v>
      </c>
      <c r="R49" s="10">
        <f t="shared" si="8"/>
        <v>4.2931200000000003E-2</v>
      </c>
      <c r="S49" s="18">
        <v>0.25103743974018811</v>
      </c>
    </row>
    <row r="50" spans="1:19">
      <c r="A50" s="32" t="s">
        <v>29</v>
      </c>
      <c r="B50" s="13">
        <v>72</v>
      </c>
      <c r="C50" s="15">
        <v>1.123483013</v>
      </c>
      <c r="D50" s="16">
        <v>0.14071784976598442</v>
      </c>
      <c r="E50" s="10">
        <f t="shared" si="0"/>
        <v>0.1192413837308</v>
      </c>
      <c r="F50" s="16">
        <f t="shared" si="1"/>
        <v>2.1476466035184424E-2</v>
      </c>
      <c r="G50" s="17">
        <v>48719.832000000002</v>
      </c>
      <c r="H50" s="17">
        <f t="shared" si="2"/>
        <v>1046.3298171878912</v>
      </c>
      <c r="I50" s="10">
        <v>0.18370364937094716</v>
      </c>
      <c r="J50" s="10">
        <f t="shared" si="3"/>
        <v>0.11704373631459908</v>
      </c>
      <c r="K50" s="16">
        <f t="shared" si="4"/>
        <v>6.665991305634808E-2</v>
      </c>
      <c r="L50" s="17">
        <v>29839.606</v>
      </c>
      <c r="M50" s="17">
        <f t="shared" si="5"/>
        <v>1989.1055415956826</v>
      </c>
      <c r="N50" s="16">
        <f t="shared" si="6"/>
        <v>0.96878190247690399</v>
      </c>
      <c r="O50" s="47">
        <v>0.30979778400000002</v>
      </c>
      <c r="P50" s="16">
        <f t="shared" si="7"/>
        <v>6.3600000000000004E-2</v>
      </c>
      <c r="Q50" s="16">
        <v>0.217649183</v>
      </c>
      <c r="R50" s="10">
        <f t="shared" si="8"/>
        <v>4.8844800000000001E-2</v>
      </c>
      <c r="S50" s="18">
        <v>3.1218097523095983E-2</v>
      </c>
    </row>
    <row r="51" spans="1:19">
      <c r="A51" s="32" t="s">
        <v>30</v>
      </c>
      <c r="B51" s="13">
        <v>35</v>
      </c>
      <c r="C51" s="15">
        <v>1.1913019730000001</v>
      </c>
      <c r="D51" s="16">
        <v>0.10154107446471812</v>
      </c>
      <c r="E51" s="10">
        <f t="shared" si="0"/>
        <v>0.12409722126680001</v>
      </c>
      <c r="F51" s="16">
        <f t="shared" si="1"/>
        <v>-2.2556146802081886E-2</v>
      </c>
      <c r="G51" s="17">
        <v>5434.52</v>
      </c>
      <c r="H51" s="17">
        <f t="shared" si="2"/>
        <v>-122.58183091885006</v>
      </c>
      <c r="I51" s="10">
        <v>0.12486522690393601</v>
      </c>
      <c r="J51" s="10">
        <f t="shared" si="3"/>
        <v>0.10876611557464824</v>
      </c>
      <c r="K51" s="16">
        <f t="shared" si="4"/>
        <v>1.6099111329287763E-2</v>
      </c>
      <c r="L51" s="17">
        <v>5215.0625950000003</v>
      </c>
      <c r="M51" s="17">
        <f t="shared" si="5"/>
        <v>83.957873306109349</v>
      </c>
      <c r="N51" s="16">
        <f t="shared" si="6"/>
        <v>0.7962709314322679</v>
      </c>
      <c r="O51" s="47">
        <v>0.25365330600000002</v>
      </c>
      <c r="P51" s="16">
        <f t="shared" si="7"/>
        <v>6.3600000000000004E-2</v>
      </c>
      <c r="Q51" s="16">
        <v>0.27443970899999998</v>
      </c>
      <c r="R51" s="10">
        <f t="shared" si="8"/>
        <v>4.8844800000000001E-2</v>
      </c>
      <c r="S51" s="18">
        <v>0.2037290685677321</v>
      </c>
    </row>
    <row r="52" spans="1:19">
      <c r="A52" s="32" t="s">
        <v>31</v>
      </c>
      <c r="B52" s="13">
        <v>11</v>
      </c>
      <c r="C52" s="15">
        <v>0.77583166599999998</v>
      </c>
      <c r="D52" s="16">
        <v>7.188787790678608E-2</v>
      </c>
      <c r="E52" s="10">
        <f t="shared" si="0"/>
        <v>9.4349547285599994E-2</v>
      </c>
      <c r="F52" s="16">
        <f t="shared" si="1"/>
        <v>-2.2461669378813914E-2</v>
      </c>
      <c r="G52" s="17">
        <v>18296.84</v>
      </c>
      <c r="H52" s="17">
        <f t="shared" si="2"/>
        <v>-410.97757075705761</v>
      </c>
      <c r="I52" s="10">
        <v>2.8511571351791592E-2</v>
      </c>
      <c r="J52" s="10">
        <f t="shared" si="3"/>
        <v>7.4173111510492842E-2</v>
      </c>
      <c r="K52" s="16">
        <f t="shared" si="4"/>
        <v>-4.5661540158701247E-2</v>
      </c>
      <c r="L52" s="17">
        <v>27625.13422</v>
      </c>
      <c r="M52" s="17">
        <f t="shared" si="5"/>
        <v>-1261.406175576042</v>
      </c>
      <c r="N52" s="16">
        <f t="shared" si="6"/>
        <v>0.60760240575142577</v>
      </c>
      <c r="O52" s="47">
        <v>0.167383113</v>
      </c>
      <c r="P52" s="16">
        <f t="shared" si="7"/>
        <v>5.5900000000000005E-2</v>
      </c>
      <c r="Q52" s="16">
        <v>0.24948731599999999</v>
      </c>
      <c r="R52" s="10">
        <f t="shared" si="8"/>
        <v>4.2931200000000003E-2</v>
      </c>
      <c r="S52" s="18">
        <v>0.39239759424857418</v>
      </c>
    </row>
    <row r="53" spans="1:19">
      <c r="A53" s="32" t="s">
        <v>32</v>
      </c>
      <c r="B53" s="13">
        <v>37</v>
      </c>
      <c r="C53" s="15">
        <v>1.1749313269999999</v>
      </c>
      <c r="D53" s="16">
        <v>0.15174656956431223</v>
      </c>
      <c r="E53" s="10">
        <f t="shared" si="0"/>
        <v>0.12292508301319999</v>
      </c>
      <c r="F53" s="16">
        <f t="shared" si="1"/>
        <v>2.8821486551112246E-2</v>
      </c>
      <c r="G53" s="17">
        <v>121620.12</v>
      </c>
      <c r="H53" s="17">
        <f t="shared" si="2"/>
        <v>3505.2726529246575</v>
      </c>
      <c r="I53" s="10">
        <v>3.7047466151025701E-3</v>
      </c>
      <c r="J53" s="10">
        <f t="shared" si="3"/>
        <v>4.73677450479075E-2</v>
      </c>
      <c r="K53" s="16">
        <f t="shared" si="4"/>
        <v>-4.3662998432804932E-2</v>
      </c>
      <c r="L53" s="17">
        <v>1431663.699</v>
      </c>
      <c r="M53" s="17">
        <f t="shared" si="5"/>
        <v>-62510.729845740716</v>
      </c>
      <c r="N53" s="16">
        <f t="shared" si="6"/>
        <v>5.5461053780517355E-2</v>
      </c>
      <c r="O53" s="47">
        <v>0.23616791500000001</v>
      </c>
      <c r="P53" s="16">
        <f t="shared" si="7"/>
        <v>5.5900000000000005E-2</v>
      </c>
      <c r="Q53" s="16">
        <v>0.29461462199999999</v>
      </c>
      <c r="R53" s="10">
        <f t="shared" si="8"/>
        <v>4.2931200000000003E-2</v>
      </c>
      <c r="S53" s="18">
        <v>0.94453894621948264</v>
      </c>
    </row>
    <row r="54" spans="1:19">
      <c r="A54" s="32" t="s">
        <v>33</v>
      </c>
      <c r="B54" s="13">
        <v>120</v>
      </c>
      <c r="C54" s="15">
        <v>0.38163849999999999</v>
      </c>
      <c r="D54" s="16">
        <v>5.7604744394352501E-2</v>
      </c>
      <c r="E54" s="10">
        <f t="shared" si="0"/>
        <v>6.6125316599999998E-2</v>
      </c>
      <c r="F54" s="16">
        <f t="shared" si="1"/>
        <v>-8.5205722056474961E-3</v>
      </c>
      <c r="G54" s="17">
        <v>84323.176000000007</v>
      </c>
      <c r="H54" s="17">
        <f t="shared" si="2"/>
        <v>-718.48170971752211</v>
      </c>
      <c r="I54" s="10">
        <v>4.8222168720145647E-2</v>
      </c>
      <c r="J54" s="10">
        <f t="shared" si="3"/>
        <v>6.2070748435380789E-2</v>
      </c>
      <c r="K54" s="16">
        <f t="shared" si="4"/>
        <v>-1.3848579715235142E-2</v>
      </c>
      <c r="L54" s="17">
        <v>94369.546730000002</v>
      </c>
      <c r="M54" s="17">
        <f t="shared" si="5"/>
        <v>-1306.8841905810127</v>
      </c>
      <c r="N54" s="16">
        <f t="shared" si="6"/>
        <v>0.82518979987281704</v>
      </c>
      <c r="O54" s="47">
        <v>0.13954525100000001</v>
      </c>
      <c r="P54" s="16">
        <f t="shared" si="7"/>
        <v>5.5900000000000005E-2</v>
      </c>
      <c r="Q54" s="16">
        <v>0.27316515499999999</v>
      </c>
      <c r="R54" s="10">
        <f t="shared" si="8"/>
        <v>4.2931200000000003E-2</v>
      </c>
      <c r="S54" s="18">
        <v>0.17481020012718301</v>
      </c>
    </row>
    <row r="55" spans="1:19">
      <c r="A55" s="32" t="s">
        <v>34</v>
      </c>
      <c r="B55" s="13">
        <v>36</v>
      </c>
      <c r="C55" s="15">
        <v>0.64041325100000002</v>
      </c>
      <c r="D55" s="16">
        <v>5.5971179360114261E-2</v>
      </c>
      <c r="E55" s="10">
        <f t="shared" si="0"/>
        <v>8.4653588771600008E-2</v>
      </c>
      <c r="F55" s="16">
        <f t="shared" si="1"/>
        <v>-2.8682409411485747E-2</v>
      </c>
      <c r="G55" s="17">
        <v>8327.643</v>
      </c>
      <c r="H55" s="17">
        <f t="shared" si="2"/>
        <v>-238.85686595869339</v>
      </c>
      <c r="I55" s="10">
        <v>4.5380504870797499E-2</v>
      </c>
      <c r="J55" s="10">
        <f t="shared" si="3"/>
        <v>6.7650313757722916E-2</v>
      </c>
      <c r="K55" s="16">
        <f t="shared" si="4"/>
        <v>-2.2269808886925417E-2</v>
      </c>
      <c r="L55" s="17">
        <v>10160.19389</v>
      </c>
      <c r="M55" s="17">
        <f t="shared" si="5"/>
        <v>-226.26557618440734</v>
      </c>
      <c r="N55" s="16">
        <f t="shared" si="6"/>
        <v>0.5924664067784382</v>
      </c>
      <c r="O55" s="47">
        <v>0.21088525399999999</v>
      </c>
      <c r="P55" s="16">
        <f t="shared" si="7"/>
        <v>5.5900000000000005E-2</v>
      </c>
      <c r="Q55" s="16">
        <v>0.26253829299999998</v>
      </c>
      <c r="R55" s="10">
        <f t="shared" si="8"/>
        <v>4.2931200000000003E-2</v>
      </c>
      <c r="S55" s="18">
        <v>0.40753359322156185</v>
      </c>
    </row>
    <row r="56" spans="1:19">
      <c r="A56" s="32" t="s">
        <v>35</v>
      </c>
      <c r="B56" s="13">
        <v>21</v>
      </c>
      <c r="C56" s="15">
        <v>1.0147611910000001</v>
      </c>
      <c r="D56" s="16">
        <v>4.0237634585387538E-2</v>
      </c>
      <c r="E56" s="10">
        <f t="shared" si="0"/>
        <v>0.1114569012756</v>
      </c>
      <c r="F56" s="16">
        <f t="shared" si="1"/>
        <v>-7.121926669021246E-2</v>
      </c>
      <c r="G56" s="17">
        <v>9506.6970000000001</v>
      </c>
      <c r="H56" s="17">
        <f t="shared" si="2"/>
        <v>-677.05998898604275</v>
      </c>
      <c r="I56" s="10">
        <v>4.8031414624707225E-2</v>
      </c>
      <c r="J56" s="10">
        <f t="shared" si="3"/>
        <v>0.10812780290024401</v>
      </c>
      <c r="K56" s="16">
        <f t="shared" si="4"/>
        <v>-6.0096388275536788E-2</v>
      </c>
      <c r="L56" s="17">
        <v>7506.0244640000001</v>
      </c>
      <c r="M56" s="17">
        <f t="shared" si="5"/>
        <v>-451.08496059422191</v>
      </c>
      <c r="N56" s="16">
        <f t="shared" si="6"/>
        <v>0.95141825164303151</v>
      </c>
      <c r="O56" s="47">
        <v>0.180427902</v>
      </c>
      <c r="P56" s="16">
        <f t="shared" si="7"/>
        <v>5.5900000000000005E-2</v>
      </c>
      <c r="Q56" s="16">
        <v>0.29050778999999999</v>
      </c>
      <c r="R56" s="10">
        <f t="shared" si="8"/>
        <v>4.2931200000000003E-2</v>
      </c>
      <c r="S56" s="18">
        <v>4.8581748356968477E-2</v>
      </c>
    </row>
    <row r="57" spans="1:19">
      <c r="A57" s="32" t="s">
        <v>36</v>
      </c>
      <c r="B57" s="13">
        <v>9</v>
      </c>
      <c r="C57" s="15">
        <v>1.5674034889999999</v>
      </c>
      <c r="D57" s="16">
        <v>9.260403103822222E-2</v>
      </c>
      <c r="E57" s="10">
        <f t="shared" si="0"/>
        <v>0.15102608981240001</v>
      </c>
      <c r="F57" s="16">
        <f t="shared" si="1"/>
        <v>-5.842205877417779E-2</v>
      </c>
      <c r="G57" s="17">
        <v>1139.7560000000001</v>
      </c>
      <c r="H57" s="17">
        <f t="shared" si="2"/>
        <v>-66.586892020221782</v>
      </c>
      <c r="I57" s="10">
        <v>6.5001250292821486E-2</v>
      </c>
      <c r="J57" s="10">
        <f t="shared" si="3"/>
        <v>0.11281093527512004</v>
      </c>
      <c r="K57" s="16">
        <f t="shared" si="4"/>
        <v>-4.7809684982298553E-2</v>
      </c>
      <c r="L57" s="17">
        <v>3178.3802000000001</v>
      </c>
      <c r="M57" s="17">
        <f t="shared" si="5"/>
        <v>-151.95735611597507</v>
      </c>
      <c r="N57" s="16">
        <f t="shared" si="6"/>
        <v>0.62600634022685386</v>
      </c>
      <c r="O57" s="47">
        <v>0.44574445299999998</v>
      </c>
      <c r="P57" s="16">
        <f t="shared" si="7"/>
        <v>6.3600000000000004E-2</v>
      </c>
      <c r="Q57" s="16">
        <v>0.23118381299999999</v>
      </c>
      <c r="R57" s="10">
        <f t="shared" si="8"/>
        <v>4.8844800000000001E-2</v>
      </c>
      <c r="S57" s="18">
        <v>0.37399365977314619</v>
      </c>
    </row>
    <row r="58" spans="1:19">
      <c r="A58" s="32" t="s">
        <v>37</v>
      </c>
      <c r="B58" s="13">
        <v>39</v>
      </c>
      <c r="C58" s="15">
        <v>1.0493121949999999</v>
      </c>
      <c r="D58" s="16">
        <v>0.10547350368911146</v>
      </c>
      <c r="E58" s="10">
        <f t="shared" si="0"/>
        <v>0.11393075316199999</v>
      </c>
      <c r="F58" s="16">
        <f t="shared" si="1"/>
        <v>-8.4572494728885339E-3</v>
      </c>
      <c r="G58" s="17">
        <v>35686.1</v>
      </c>
      <c r="H58" s="17">
        <f t="shared" si="2"/>
        <v>-301.8062504144475</v>
      </c>
      <c r="I58" s="10">
        <v>7.6435053238488274E-2</v>
      </c>
      <c r="J58" s="10">
        <f t="shared" si="3"/>
        <v>0.10690337960725255</v>
      </c>
      <c r="K58" s="16">
        <f t="shared" si="4"/>
        <v>-3.0468326368764273E-2</v>
      </c>
      <c r="L58" s="17">
        <v>39679.79868</v>
      </c>
      <c r="M58" s="17">
        <f t="shared" si="5"/>
        <v>-1208.9770564291018</v>
      </c>
      <c r="N58" s="16">
        <f t="shared" si="6"/>
        <v>0.90102228476405977</v>
      </c>
      <c r="O58" s="47">
        <v>0.22797010700000001</v>
      </c>
      <c r="P58" s="16">
        <f t="shared" si="7"/>
        <v>5.5900000000000005E-2</v>
      </c>
      <c r="Q58" s="16">
        <v>0.30281467000000001</v>
      </c>
      <c r="R58" s="10">
        <f t="shared" si="8"/>
        <v>4.2931200000000003E-2</v>
      </c>
      <c r="S58" s="18">
        <v>9.8977715235940192E-2</v>
      </c>
    </row>
    <row r="59" spans="1:19">
      <c r="A59" s="32" t="s">
        <v>38</v>
      </c>
      <c r="B59" s="13">
        <v>45</v>
      </c>
      <c r="C59" s="15">
        <v>0.92621489000000001</v>
      </c>
      <c r="D59" s="16">
        <v>6.175899873872126E-2</v>
      </c>
      <c r="E59" s="10">
        <f t="shared" si="0"/>
        <v>0.105116986124</v>
      </c>
      <c r="F59" s="16">
        <f t="shared" si="1"/>
        <v>-4.335798738527874E-2</v>
      </c>
      <c r="G59" s="17">
        <v>23706.1</v>
      </c>
      <c r="H59" s="17">
        <f t="shared" si="2"/>
        <v>-1027.8487847541562</v>
      </c>
      <c r="I59" s="10">
        <v>7.6403269524188827E-2</v>
      </c>
      <c r="J59" s="10">
        <f t="shared" si="3"/>
        <v>9.6127289999886678E-2</v>
      </c>
      <c r="K59" s="16">
        <f t="shared" si="4"/>
        <v>-1.9724020475697851E-2</v>
      </c>
      <c r="L59" s="17">
        <v>18091.53067</v>
      </c>
      <c r="M59" s="17">
        <f t="shared" si="5"/>
        <v>-356.83772137179568</v>
      </c>
      <c r="N59" s="16">
        <f t="shared" si="6"/>
        <v>0.85543808827651313</v>
      </c>
      <c r="O59" s="47">
        <v>0.24085561999999999</v>
      </c>
      <c r="P59" s="16">
        <f t="shared" si="7"/>
        <v>5.5900000000000005E-2</v>
      </c>
      <c r="Q59" s="16">
        <v>0.31121970500000001</v>
      </c>
      <c r="R59" s="10">
        <f t="shared" si="8"/>
        <v>4.2931200000000003E-2</v>
      </c>
      <c r="S59" s="18">
        <v>0.14456191172348692</v>
      </c>
    </row>
    <row r="60" spans="1:19">
      <c r="A60" s="32" t="s">
        <v>39</v>
      </c>
      <c r="B60" s="13">
        <v>35</v>
      </c>
      <c r="C60" s="15">
        <v>1.445277216</v>
      </c>
      <c r="D60" s="16">
        <v>0.14148581867818893</v>
      </c>
      <c r="E60" s="10">
        <f t="shared" si="0"/>
        <v>0.14228184866560001</v>
      </c>
      <c r="F60" s="16">
        <f t="shared" si="1"/>
        <v>-7.9602998741107323E-4</v>
      </c>
      <c r="G60" s="17">
        <v>3897.38</v>
      </c>
      <c r="H60" s="17">
        <f t="shared" si="2"/>
        <v>-3.1024313523361688</v>
      </c>
      <c r="I60" s="10">
        <v>0.29078620676292477</v>
      </c>
      <c r="J60" s="10">
        <f t="shared" si="3"/>
        <v>0.13981677859613109</v>
      </c>
      <c r="K60" s="16">
        <f t="shared" si="4"/>
        <v>0.15096942816679368</v>
      </c>
      <c r="L60" s="17">
        <v>2138.7761909999999</v>
      </c>
      <c r="M60" s="17">
        <f t="shared" si="5"/>
        <v>322.88981853202307</v>
      </c>
      <c r="N60" s="16">
        <f t="shared" si="6"/>
        <v>0.97361785175502369</v>
      </c>
      <c r="O60" s="47">
        <v>0.332785312</v>
      </c>
      <c r="P60" s="16">
        <f t="shared" si="7"/>
        <v>6.3600000000000004E-2</v>
      </c>
      <c r="Q60" s="16">
        <v>0.197655056</v>
      </c>
      <c r="R60" s="10">
        <f t="shared" si="8"/>
        <v>4.8844800000000001E-2</v>
      </c>
      <c r="S60" s="18">
        <v>2.6382148244976356E-2</v>
      </c>
    </row>
    <row r="61" spans="1:19">
      <c r="A61" s="32" t="s">
        <v>40</v>
      </c>
      <c r="B61" s="13">
        <v>51</v>
      </c>
      <c r="C61" s="15">
        <v>1.0267125509999999</v>
      </c>
      <c r="D61" s="16">
        <v>0.10895652539042236</v>
      </c>
      <c r="E61" s="10">
        <f t="shared" si="0"/>
        <v>0.11231261865159999</v>
      </c>
      <c r="F61" s="16">
        <f t="shared" si="1"/>
        <v>-3.3560932611776256E-3</v>
      </c>
      <c r="G61" s="17">
        <v>45010.87</v>
      </c>
      <c r="H61" s="17">
        <f t="shared" si="2"/>
        <v>-151.06067748674215</v>
      </c>
      <c r="I61" s="10">
        <v>5.7562352058094533E-2</v>
      </c>
      <c r="J61" s="10">
        <f t="shared" si="3"/>
        <v>7.7484149977664854E-2</v>
      </c>
      <c r="K61" s="16">
        <f t="shared" si="4"/>
        <v>-1.9921797919570321E-2</v>
      </c>
      <c r="L61" s="17">
        <v>63546.858899999999</v>
      </c>
      <c r="M61" s="17">
        <f t="shared" si="5"/>
        <v>-1265.9676814292486</v>
      </c>
      <c r="N61" s="16">
        <f t="shared" si="6"/>
        <v>0.49801446337056177</v>
      </c>
      <c r="O61" s="47">
        <v>0.20933142399999999</v>
      </c>
      <c r="P61" s="16">
        <f t="shared" si="7"/>
        <v>5.5900000000000005E-2</v>
      </c>
      <c r="Q61" s="16">
        <v>0.29193049300000001</v>
      </c>
      <c r="R61" s="10">
        <f t="shared" si="8"/>
        <v>4.2931200000000003E-2</v>
      </c>
      <c r="S61" s="18">
        <v>0.50198553662943823</v>
      </c>
    </row>
    <row r="62" spans="1:19">
      <c r="A62" s="32" t="s">
        <v>41</v>
      </c>
      <c r="B62" s="13">
        <v>9</v>
      </c>
      <c r="C62" s="15">
        <v>1.300768621</v>
      </c>
      <c r="D62" s="16">
        <v>0.16147671161675956</v>
      </c>
      <c r="E62" s="10">
        <f t="shared" si="0"/>
        <v>0.13193503326360001</v>
      </c>
      <c r="F62" s="16">
        <f t="shared" si="1"/>
        <v>2.9541678353159545E-2</v>
      </c>
      <c r="G62" s="17">
        <v>346.31</v>
      </c>
      <c r="H62" s="17">
        <f t="shared" si="2"/>
        <v>10.230578630482682</v>
      </c>
      <c r="I62" s="10">
        <v>0.14386505064226607</v>
      </c>
      <c r="J62" s="10">
        <f t="shared" si="3"/>
        <v>0.12422934494891305</v>
      </c>
      <c r="K62" s="16">
        <f t="shared" si="4"/>
        <v>1.9635705693353017E-2</v>
      </c>
      <c r="L62" s="17">
        <v>409.36359000000004</v>
      </c>
      <c r="M62" s="17">
        <f t="shared" si="5"/>
        <v>8.0381429748144306</v>
      </c>
      <c r="N62" s="16">
        <f t="shared" si="6"/>
        <v>0.90726120252616194</v>
      </c>
      <c r="O62" s="47">
        <v>0.25875623399999997</v>
      </c>
      <c r="P62" s="16">
        <f t="shared" si="7"/>
        <v>6.3600000000000004E-2</v>
      </c>
      <c r="Q62" s="16">
        <v>0.28309690100000001</v>
      </c>
      <c r="R62" s="10">
        <f t="shared" si="8"/>
        <v>4.8844800000000001E-2</v>
      </c>
      <c r="S62" s="18">
        <v>9.273879747383805E-2</v>
      </c>
    </row>
    <row r="63" spans="1:19">
      <c r="A63" s="32" t="s">
        <v>42</v>
      </c>
      <c r="B63" s="13">
        <v>29</v>
      </c>
      <c r="C63" s="15">
        <v>0.928767385</v>
      </c>
      <c r="D63" s="16">
        <v>1.3064284163893621E-3</v>
      </c>
      <c r="E63" s="10">
        <f t="shared" si="0"/>
        <v>0.105299744766</v>
      </c>
      <c r="F63" s="16">
        <f t="shared" si="1"/>
        <v>-0.10399331634961063</v>
      </c>
      <c r="G63" s="17">
        <v>5123.1279999999997</v>
      </c>
      <c r="H63" s="17">
        <f t="shared" si="2"/>
        <v>-532.77107080354801</v>
      </c>
      <c r="I63" s="10">
        <v>-2.051652452464018E-2</v>
      </c>
      <c r="J63" s="10">
        <f t="shared" si="3"/>
        <v>7.9786181182999322E-2</v>
      </c>
      <c r="K63" s="16">
        <f t="shared" si="4"/>
        <v>-0.10030270570763949</v>
      </c>
      <c r="L63" s="17">
        <v>12217.24224</v>
      </c>
      <c r="M63" s="17">
        <f t="shared" si="5"/>
        <v>-1225.4224529576622</v>
      </c>
      <c r="N63" s="16">
        <f t="shared" si="6"/>
        <v>0.54807211859383087</v>
      </c>
      <c r="O63" s="47">
        <v>0.33593047999999998</v>
      </c>
      <c r="P63" s="16">
        <f t="shared" si="7"/>
        <v>6.3600000000000004E-2</v>
      </c>
      <c r="Q63" s="16">
        <v>8.2457557000000001E-2</v>
      </c>
      <c r="R63" s="10">
        <f t="shared" si="8"/>
        <v>4.8844800000000001E-2</v>
      </c>
      <c r="S63" s="18">
        <v>0.45192788140616913</v>
      </c>
    </row>
    <row r="64" spans="1:19">
      <c r="A64" s="32" t="s">
        <v>43</v>
      </c>
      <c r="B64" s="13">
        <v>43</v>
      </c>
      <c r="C64" s="15">
        <v>0.88163038500000002</v>
      </c>
      <c r="D64" s="16">
        <v>7.0449746186479312E-2</v>
      </c>
      <c r="E64" s="10">
        <f t="shared" si="0"/>
        <v>0.101924735566</v>
      </c>
      <c r="F64" s="16">
        <f t="shared" si="1"/>
        <v>-3.1474989379520688E-2</v>
      </c>
      <c r="G64" s="17">
        <v>33238.97</v>
      </c>
      <c r="H64" s="17">
        <f t="shared" si="2"/>
        <v>-1046.1962277362068</v>
      </c>
      <c r="I64" s="10">
        <v>7.5232210911538824E-2</v>
      </c>
      <c r="J64" s="10">
        <f t="shared" si="3"/>
        <v>9.8222282484210721E-2</v>
      </c>
      <c r="K64" s="16">
        <f t="shared" si="4"/>
        <v>-2.2990071572671897E-2</v>
      </c>
      <c r="L64" s="17">
        <v>29282.604960000001</v>
      </c>
      <c r="M64" s="17">
        <f t="shared" si="5"/>
        <v>-673.20918386467713</v>
      </c>
      <c r="N64" s="16">
        <f t="shared" si="6"/>
        <v>0.93723968149616832</v>
      </c>
      <c r="O64" s="47">
        <v>0.23790134299999999</v>
      </c>
      <c r="P64" s="16">
        <f t="shared" si="7"/>
        <v>5.5900000000000005E-2</v>
      </c>
      <c r="Q64" s="16">
        <v>0.26246126800000003</v>
      </c>
      <c r="R64" s="10">
        <f t="shared" si="8"/>
        <v>4.2931200000000003E-2</v>
      </c>
      <c r="S64" s="18">
        <v>6.2760318503831625E-2</v>
      </c>
    </row>
    <row r="65" spans="1:19">
      <c r="A65" s="32" t="s">
        <v>44</v>
      </c>
      <c r="B65" s="13">
        <v>25</v>
      </c>
      <c r="C65" s="15">
        <v>1.4224678930000001</v>
      </c>
      <c r="D65" s="16">
        <v>0.13143868440605669</v>
      </c>
      <c r="E65" s="10">
        <f t="shared" si="0"/>
        <v>0.14064870113880001</v>
      </c>
      <c r="F65" s="16">
        <f t="shared" si="1"/>
        <v>-9.2100167327433258E-3</v>
      </c>
      <c r="G65" s="17">
        <v>4158.7299999999996</v>
      </c>
      <c r="H65" s="17">
        <f t="shared" si="2"/>
        <v>-38.30197288696165</v>
      </c>
      <c r="I65" s="10">
        <v>0.21858045735373774</v>
      </c>
      <c r="J65" s="10">
        <f t="shared" si="3"/>
        <v>0.13367584867282853</v>
      </c>
      <c r="K65" s="16">
        <f t="shared" si="4"/>
        <v>8.490460868090921E-2</v>
      </c>
      <c r="L65" s="17">
        <v>2344.7286089999998</v>
      </c>
      <c r="M65" s="17">
        <f t="shared" si="5"/>
        <v>199.07826501007756</v>
      </c>
      <c r="N65" s="16">
        <f t="shared" si="6"/>
        <v>0.92404622919641399</v>
      </c>
      <c r="O65" s="47">
        <v>0.26424082100000001</v>
      </c>
      <c r="P65" s="16">
        <f t="shared" si="7"/>
        <v>6.3600000000000004E-2</v>
      </c>
      <c r="Q65" s="16">
        <v>0.27238630899999999</v>
      </c>
      <c r="R65" s="10">
        <f t="shared" si="8"/>
        <v>4.8844800000000001E-2</v>
      </c>
      <c r="S65" s="18">
        <v>7.5953770803586021E-2</v>
      </c>
    </row>
    <row r="66" spans="1:19">
      <c r="A66" s="32" t="s">
        <v>45</v>
      </c>
      <c r="B66" s="13">
        <v>5</v>
      </c>
      <c r="C66" s="15">
        <v>1.110913442</v>
      </c>
      <c r="D66" s="16">
        <v>0.17290452261306533</v>
      </c>
      <c r="E66" s="10">
        <f t="shared" si="0"/>
        <v>0.1183414024472</v>
      </c>
      <c r="F66" s="16">
        <f t="shared" si="1"/>
        <v>5.4563120165865328E-2</v>
      </c>
      <c r="G66" s="17">
        <v>497.5</v>
      </c>
      <c r="H66" s="17">
        <f t="shared" si="2"/>
        <v>27.145152282518001</v>
      </c>
      <c r="I66" s="10">
        <v>0.4362653733255657</v>
      </c>
      <c r="J66" s="10">
        <f t="shared" si="3"/>
        <v>0.11619353355655811</v>
      </c>
      <c r="K66" s="16">
        <f t="shared" si="4"/>
        <v>0.3200718397690076</v>
      </c>
      <c r="L66" s="17">
        <v>140.00810079999999</v>
      </c>
      <c r="M66" s="17">
        <f t="shared" si="5"/>
        <v>44.812650405620666</v>
      </c>
      <c r="N66" s="16">
        <f t="shared" si="6"/>
        <v>0.97151752918120371</v>
      </c>
      <c r="O66" s="47">
        <v>0.193672594</v>
      </c>
      <c r="P66" s="16">
        <f t="shared" si="7"/>
        <v>5.5900000000000005E-2</v>
      </c>
      <c r="Q66" s="16">
        <v>0.28977897800000002</v>
      </c>
      <c r="R66" s="10">
        <f t="shared" si="8"/>
        <v>4.2931200000000003E-2</v>
      </c>
      <c r="S66" s="18">
        <v>2.848247081879627E-2</v>
      </c>
    </row>
    <row r="67" spans="1:19">
      <c r="A67" s="32" t="s">
        <v>46</v>
      </c>
      <c r="B67" s="13">
        <v>5</v>
      </c>
      <c r="C67" s="15">
        <v>1.092418975</v>
      </c>
      <c r="D67" s="16">
        <v>2.5003248162030579E-2</v>
      </c>
      <c r="E67" s="10">
        <f t="shared" si="0"/>
        <v>0.11701719861</v>
      </c>
      <c r="F67" s="16">
        <f t="shared" si="1"/>
        <v>-9.2013950447969423E-2</v>
      </c>
      <c r="G67" s="17">
        <v>203961.5</v>
      </c>
      <c r="H67" s="17">
        <f t="shared" si="2"/>
        <v>-18767.303354293515</v>
      </c>
      <c r="I67" s="10">
        <v>4.3172659488529858E-2</v>
      </c>
      <c r="J67" s="10">
        <f t="shared" si="3"/>
        <v>6.1065890558783371E-2</v>
      </c>
      <c r="K67" s="16">
        <f t="shared" si="4"/>
        <v>-1.7893231070253514E-2</v>
      </c>
      <c r="L67" s="17">
        <v>96199.143559999997</v>
      </c>
      <c r="M67" s="17">
        <f t="shared" si="5"/>
        <v>-1721.3135044795702</v>
      </c>
      <c r="N67" s="16">
        <f t="shared" si="6"/>
        <v>0.24477891773109717</v>
      </c>
      <c r="O67" s="47">
        <v>0.21673868800000001</v>
      </c>
      <c r="P67" s="16">
        <f t="shared" si="7"/>
        <v>5.5900000000000005E-2</v>
      </c>
      <c r="Q67" s="16">
        <v>0.15185966000000001</v>
      </c>
      <c r="R67" s="10">
        <f t="shared" si="8"/>
        <v>4.2931200000000003E-2</v>
      </c>
      <c r="S67" s="18">
        <v>0.75522108226890283</v>
      </c>
    </row>
    <row r="68" spans="1:19">
      <c r="A68" s="32" t="s">
        <v>47</v>
      </c>
      <c r="B68" s="13">
        <v>6</v>
      </c>
      <c r="C68" s="15">
        <v>1.4527116739999999</v>
      </c>
      <c r="D68" s="16">
        <v>3.3760734989635985E-2</v>
      </c>
      <c r="E68" s="10">
        <f t="shared" si="0"/>
        <v>0.14281415585839999</v>
      </c>
      <c r="F68" s="16">
        <f t="shared" si="1"/>
        <v>-0.109053420868764</v>
      </c>
      <c r="G68" s="17">
        <v>85922.3</v>
      </c>
      <c r="H68" s="17">
        <f t="shared" si="2"/>
        <v>-9370.1207439122009</v>
      </c>
      <c r="I68" s="10">
        <v>5.5504594001568375E-2</v>
      </c>
      <c r="J68" s="10">
        <f t="shared" si="3"/>
        <v>0.12259057369344095</v>
      </c>
      <c r="K68" s="16">
        <f t="shared" si="4"/>
        <v>-6.7085979691872577E-2</v>
      </c>
      <c r="L68" s="17">
        <v>73357.889859999996</v>
      </c>
      <c r="M68" s="17">
        <f t="shared" si="5"/>
        <v>-4921.2859093865845</v>
      </c>
      <c r="N68" s="16">
        <f t="shared" si="6"/>
        <v>0.79752719579475417</v>
      </c>
      <c r="O68" s="47">
        <v>0.23007915200000001</v>
      </c>
      <c r="P68" s="16">
        <f t="shared" si="7"/>
        <v>5.5900000000000005E-2</v>
      </c>
      <c r="Q68" s="16">
        <v>0.312513496</v>
      </c>
      <c r="R68" s="10">
        <f t="shared" si="8"/>
        <v>4.2931200000000003E-2</v>
      </c>
      <c r="S68" s="18">
        <v>0.20247280420524583</v>
      </c>
    </row>
    <row r="69" spans="1:19">
      <c r="A69" s="32" t="s">
        <v>48</v>
      </c>
      <c r="B69" s="13">
        <v>13</v>
      </c>
      <c r="C69" s="15">
        <v>1.4048720299999999</v>
      </c>
      <c r="D69" s="16">
        <v>2.8031962932422352E-2</v>
      </c>
      <c r="E69" s="10">
        <f t="shared" si="0"/>
        <v>0.13938883734800001</v>
      </c>
      <c r="F69" s="16">
        <f t="shared" si="1"/>
        <v>-0.11135687441557765</v>
      </c>
      <c r="G69" s="17">
        <v>2546.6999999999998</v>
      </c>
      <c r="H69" s="17">
        <f t="shared" si="2"/>
        <v>-283.59255207415157</v>
      </c>
      <c r="I69" s="10">
        <v>3.9159216594036178E-2</v>
      </c>
      <c r="J69" s="10">
        <f t="shared" si="3"/>
        <v>0.12417883723085675</v>
      </c>
      <c r="K69" s="16">
        <f t="shared" si="4"/>
        <v>-8.5019620636820573E-2</v>
      </c>
      <c r="L69" s="17">
        <v>2330.0119279999999</v>
      </c>
      <c r="M69" s="17">
        <f t="shared" si="5"/>
        <v>-198.09673019782687</v>
      </c>
      <c r="N69" s="16">
        <f t="shared" si="6"/>
        <v>0.83201544173820485</v>
      </c>
      <c r="O69" s="47">
        <v>0.30765849000000001</v>
      </c>
      <c r="P69" s="16">
        <f t="shared" si="7"/>
        <v>6.3600000000000004E-2</v>
      </c>
      <c r="Q69" s="16">
        <v>0.147478415</v>
      </c>
      <c r="R69" s="10">
        <f t="shared" si="8"/>
        <v>4.8844800000000001E-2</v>
      </c>
      <c r="S69" s="18">
        <v>0.1679845582617952</v>
      </c>
    </row>
    <row r="70" spans="1:19">
      <c r="A70" s="32" t="s">
        <v>49</v>
      </c>
      <c r="B70" s="13">
        <v>229</v>
      </c>
      <c r="C70" s="15">
        <v>1.135603041</v>
      </c>
      <c r="D70" s="16">
        <v>7.5901045675138043E-2</v>
      </c>
      <c r="E70" s="10">
        <f t="shared" si="0"/>
        <v>0.1201091777356</v>
      </c>
      <c r="F70" s="16">
        <f t="shared" si="1"/>
        <v>-4.4208132060461952E-2</v>
      </c>
      <c r="G70" s="17">
        <v>158323.54999999999</v>
      </c>
      <c r="H70" s="17">
        <f t="shared" si="2"/>
        <v>-6999.1884066811508</v>
      </c>
      <c r="I70" s="10">
        <v>5.6231221747382064E-2</v>
      </c>
      <c r="J70" s="10">
        <f t="shared" si="3"/>
        <v>0.10515621030453216</v>
      </c>
      <c r="K70" s="16">
        <f t="shared" si="4"/>
        <v>-4.8924988557150099E-2</v>
      </c>
      <c r="L70" s="17">
        <v>170863.1</v>
      </c>
      <c r="M70" s="17">
        <f t="shared" si="5"/>
        <v>-8359.4752123391936</v>
      </c>
      <c r="N70" s="16">
        <f t="shared" si="6"/>
        <v>0.80625344340720573</v>
      </c>
      <c r="O70" s="47">
        <v>0.2095736</v>
      </c>
      <c r="P70" s="16">
        <f t="shared" si="7"/>
        <v>5.5900000000000005E-2</v>
      </c>
      <c r="Q70" s="16">
        <v>0.28158280800000002</v>
      </c>
      <c r="R70" s="10">
        <f t="shared" si="8"/>
        <v>4.2931200000000003E-2</v>
      </c>
      <c r="S70" s="18">
        <v>0.19374655659279422</v>
      </c>
    </row>
    <row r="71" spans="1:19">
      <c r="A71" s="32" t="s">
        <v>50</v>
      </c>
      <c r="B71" s="13">
        <v>21</v>
      </c>
      <c r="C71" s="15">
        <v>1.3756973560000001</v>
      </c>
      <c r="D71" s="16">
        <v>0.12163856187244264</v>
      </c>
      <c r="E71" s="10">
        <f t="shared" si="0"/>
        <v>0.1372999306896</v>
      </c>
      <c r="F71" s="16">
        <f t="shared" si="1"/>
        <v>-1.5661368817157365E-2</v>
      </c>
      <c r="G71" s="17">
        <v>28642.799999999999</v>
      </c>
      <c r="H71" s="17">
        <f t="shared" si="2"/>
        <v>-448.58545475607497</v>
      </c>
      <c r="I71" s="10">
        <v>5.9434597481127532E-2</v>
      </c>
      <c r="J71" s="10">
        <f t="shared" si="3"/>
        <v>0.10061480811329322</v>
      </c>
      <c r="K71" s="16">
        <f t="shared" si="4"/>
        <v>-4.118021063216569E-2</v>
      </c>
      <c r="L71" s="17">
        <v>43776.709020000002</v>
      </c>
      <c r="M71" s="17">
        <f t="shared" si="5"/>
        <v>-1802.7340982266278</v>
      </c>
      <c r="N71" s="16">
        <f t="shared" si="6"/>
        <v>0.58526857300070678</v>
      </c>
      <c r="O71" s="47">
        <v>0.281861309</v>
      </c>
      <c r="P71" s="16">
        <f t="shared" si="7"/>
        <v>6.3600000000000004E-2</v>
      </c>
      <c r="Q71" s="16">
        <v>0.26833671199999998</v>
      </c>
      <c r="R71" s="10">
        <f t="shared" si="8"/>
        <v>4.8844800000000001E-2</v>
      </c>
      <c r="S71" s="18">
        <v>0.41473142699929327</v>
      </c>
    </row>
    <row r="72" spans="1:19">
      <c r="A72" s="32" t="s">
        <v>51</v>
      </c>
      <c r="B72" s="13">
        <v>27</v>
      </c>
      <c r="C72" s="15">
        <v>0.66877521200000001</v>
      </c>
      <c r="D72" s="16">
        <v>6.2226016576331332E-2</v>
      </c>
      <c r="E72" s="10">
        <f t="shared" si="0"/>
        <v>8.6684305179200005E-2</v>
      </c>
      <c r="F72" s="16">
        <f t="shared" si="1"/>
        <v>-2.4458288602868673E-2</v>
      </c>
      <c r="G72" s="17">
        <v>8228.6</v>
      </c>
      <c r="H72" s="17">
        <f t="shared" si="2"/>
        <v>-201.25747359756517</v>
      </c>
      <c r="I72" s="10">
        <v>6.2000456790467E-2</v>
      </c>
      <c r="J72" s="10">
        <f t="shared" si="3"/>
        <v>8.1943128761397796E-2</v>
      </c>
      <c r="K72" s="16">
        <f t="shared" si="4"/>
        <v>-1.9942671970930796E-2</v>
      </c>
      <c r="L72" s="17">
        <v>6728.8450760000005</v>
      </c>
      <c r="M72" s="17">
        <f t="shared" si="5"/>
        <v>-134.19115009388091</v>
      </c>
      <c r="N72" s="16">
        <f t="shared" si="6"/>
        <v>0.89163794436112054</v>
      </c>
      <c r="O72" s="47">
        <v>0.19318702900000001</v>
      </c>
      <c r="P72" s="16">
        <f t="shared" si="7"/>
        <v>5.5900000000000005E-2</v>
      </c>
      <c r="Q72" s="16">
        <v>0.27753892899999999</v>
      </c>
      <c r="R72" s="10">
        <f t="shared" si="8"/>
        <v>4.2931200000000003E-2</v>
      </c>
      <c r="S72" s="18">
        <v>0.10836205563887949</v>
      </c>
    </row>
    <row r="73" spans="1:19">
      <c r="A73" s="32" t="s">
        <v>121</v>
      </c>
      <c r="B73" s="13">
        <v>0</v>
      </c>
      <c r="C73" s="15">
        <v>0</v>
      </c>
      <c r="D73" s="16" t="s">
        <v>125</v>
      </c>
      <c r="E73" s="10">
        <f t="shared" si="0"/>
        <v>3.8800000000000001E-2</v>
      </c>
      <c r="F73" s="16" t="e">
        <f t="shared" si="1"/>
        <v>#VALUE!</v>
      </c>
      <c r="G73" s="17">
        <v>0</v>
      </c>
      <c r="H73" s="17" t="e">
        <f t="shared" si="2"/>
        <v>#VALUE!</v>
      </c>
      <c r="I73" s="10" t="s">
        <v>125</v>
      </c>
      <c r="J73" s="10" t="e">
        <f t="shared" si="3"/>
        <v>#VALUE!</v>
      </c>
      <c r="K73" s="16" t="e">
        <f t="shared" si="4"/>
        <v>#VALUE!</v>
      </c>
      <c r="L73" s="17">
        <v>0</v>
      </c>
      <c r="M73" s="17" t="e">
        <f t="shared" si="5"/>
        <v>#VALUE!</v>
      </c>
      <c r="N73" s="16" t="e">
        <f t="shared" si="6"/>
        <v>#VALUE!</v>
      </c>
      <c r="O73" s="47">
        <v>0</v>
      </c>
      <c r="P73" s="16">
        <f t="shared" si="7"/>
        <v>5.5900000000000005E-2</v>
      </c>
      <c r="Q73" s="16">
        <v>0</v>
      </c>
      <c r="R73" s="10">
        <f t="shared" si="8"/>
        <v>4.2931200000000003E-2</v>
      </c>
      <c r="S73" s="18" t="s">
        <v>125</v>
      </c>
    </row>
    <row r="74" spans="1:19">
      <c r="A74" s="32" t="s">
        <v>52</v>
      </c>
      <c r="B74" s="13">
        <v>2</v>
      </c>
      <c r="C74" s="15">
        <v>1.0577340660000001</v>
      </c>
      <c r="D74" s="16">
        <v>0.10983888638700874</v>
      </c>
      <c r="E74" s="10">
        <f t="shared" si="0"/>
        <v>0.1145337591256</v>
      </c>
      <c r="F74" s="16">
        <f t="shared" si="1"/>
        <v>-4.6948727385912603E-3</v>
      </c>
      <c r="G74" s="17">
        <v>29755.4</v>
      </c>
      <c r="H74" s="17">
        <f t="shared" si="2"/>
        <v>-139.69781628587839</v>
      </c>
      <c r="I74" s="10">
        <v>0.1425874244609969</v>
      </c>
      <c r="J74" s="10">
        <f t="shared" si="3"/>
        <v>8.7604918043185293E-2</v>
      </c>
      <c r="K74" s="16">
        <f t="shared" si="4"/>
        <v>5.4982506417811605E-2</v>
      </c>
      <c r="L74" s="17">
        <v>37631.356449999999</v>
      </c>
      <c r="M74" s="17">
        <f t="shared" si="5"/>
        <v>2069.0662975230812</v>
      </c>
      <c r="N74" s="16">
        <f t="shared" si="6"/>
        <v>0.59005529329631101</v>
      </c>
      <c r="O74" s="47">
        <v>0.27657378999999999</v>
      </c>
      <c r="P74" s="16">
        <f t="shared" si="7"/>
        <v>6.3600000000000004E-2</v>
      </c>
      <c r="Q74" s="16">
        <v>0.31642196299999997</v>
      </c>
      <c r="R74" s="10">
        <f t="shared" si="8"/>
        <v>4.8844800000000001E-2</v>
      </c>
      <c r="S74" s="18">
        <v>0.40994470670368893</v>
      </c>
    </row>
    <row r="75" spans="1:19">
      <c r="A75" s="32" t="s">
        <v>53</v>
      </c>
      <c r="B75" s="13">
        <v>3</v>
      </c>
      <c r="C75" s="15">
        <v>0.71826753499999996</v>
      </c>
      <c r="D75" s="16">
        <v>8.8918761864176965E-2</v>
      </c>
      <c r="E75" s="10">
        <f t="shared" si="0"/>
        <v>9.022795550599999E-2</v>
      </c>
      <c r="F75" s="16">
        <f t="shared" si="1"/>
        <v>-1.3091936418230254E-3</v>
      </c>
      <c r="G75" s="17">
        <v>2581.3000000000002</v>
      </c>
      <c r="H75" s="17">
        <f t="shared" si="2"/>
        <v>-3.3794215476377758</v>
      </c>
      <c r="I75" s="10">
        <v>5.6018767594584663E-2</v>
      </c>
      <c r="J75" s="10">
        <f t="shared" si="3"/>
        <v>7.3009938724512141E-2</v>
      </c>
      <c r="K75" s="16">
        <f t="shared" si="4"/>
        <v>-1.6991171129927478E-2</v>
      </c>
      <c r="L75" s="17">
        <v>3609.9031530000002</v>
      </c>
      <c r="M75" s="17">
        <f t="shared" si="5"/>
        <v>-61.336482235087779</v>
      </c>
      <c r="N75" s="16">
        <f t="shared" si="6"/>
        <v>0.63595776079601074</v>
      </c>
      <c r="O75" s="47">
        <v>0.17137007700000001</v>
      </c>
      <c r="P75" s="16">
        <f t="shared" si="7"/>
        <v>5.5900000000000005E-2</v>
      </c>
      <c r="Q75" s="16">
        <v>0.30233036699999999</v>
      </c>
      <c r="R75" s="10">
        <f t="shared" si="8"/>
        <v>4.2931200000000003E-2</v>
      </c>
      <c r="S75" s="18">
        <v>0.3640422392039892</v>
      </c>
    </row>
    <row r="76" spans="1:19">
      <c r="A76" s="32" t="s">
        <v>54</v>
      </c>
      <c r="B76" s="13">
        <v>19</v>
      </c>
      <c r="C76" s="15">
        <v>0.75122233199999999</v>
      </c>
      <c r="D76" s="16">
        <v>0.18789170067570951</v>
      </c>
      <c r="E76" s="10">
        <f t="shared" si="0"/>
        <v>9.2587518971199989E-2</v>
      </c>
      <c r="F76" s="16">
        <f t="shared" si="1"/>
        <v>9.5304181704509522E-2</v>
      </c>
      <c r="G76" s="17">
        <v>44132.87</v>
      </c>
      <c r="H76" s="17">
        <f t="shared" si="2"/>
        <v>4206.0470616214971</v>
      </c>
      <c r="I76" s="10">
        <v>0.10560543374672446</v>
      </c>
      <c r="J76" s="10">
        <f t="shared" si="3"/>
        <v>5.9709070556387744E-2</v>
      </c>
      <c r="K76" s="16">
        <f t="shared" si="4"/>
        <v>4.5896363190336714E-2</v>
      </c>
      <c r="L76" s="17">
        <v>80513.432790000006</v>
      </c>
      <c r="M76" s="17">
        <f t="shared" si="5"/>
        <v>3695.2737530306053</v>
      </c>
      <c r="N76" s="16">
        <f t="shared" si="6"/>
        <v>0.33787986914855073</v>
      </c>
      <c r="O76" s="47">
        <v>0.212370584</v>
      </c>
      <c r="P76" s="16">
        <f t="shared" si="7"/>
        <v>5.5900000000000005E-2</v>
      </c>
      <c r="Q76" s="16">
        <v>0.27489493500000001</v>
      </c>
      <c r="R76" s="10">
        <f t="shared" si="8"/>
        <v>4.2931200000000003E-2</v>
      </c>
      <c r="S76" s="18">
        <v>0.66212013085144927</v>
      </c>
    </row>
    <row r="77" spans="1:19">
      <c r="A77" s="32" t="s">
        <v>55</v>
      </c>
      <c r="B77" s="13">
        <v>31</v>
      </c>
      <c r="C77" s="15">
        <v>0.81065304800000004</v>
      </c>
      <c r="D77" s="16">
        <v>3.6430157884049144E-2</v>
      </c>
      <c r="E77" s="10">
        <f t="shared" si="0"/>
        <v>9.6842758236799997E-2</v>
      </c>
      <c r="F77" s="16">
        <f t="shared" si="1"/>
        <v>-6.0412600352750853E-2</v>
      </c>
      <c r="G77" s="17">
        <v>15758.4</v>
      </c>
      <c r="H77" s="17">
        <f t="shared" si="2"/>
        <v>-952.00592139878904</v>
      </c>
      <c r="I77" s="10">
        <v>2.1937980505581975E-2</v>
      </c>
      <c r="J77" s="10">
        <f t="shared" si="3"/>
        <v>7.5002663815326248E-2</v>
      </c>
      <c r="K77" s="16">
        <f t="shared" si="4"/>
        <v>-5.3064683309744273E-2</v>
      </c>
      <c r="L77" s="17">
        <v>20019.063160000002</v>
      </c>
      <c r="M77" s="17">
        <f t="shared" si="5"/>
        <v>-1062.3052467431685</v>
      </c>
      <c r="N77" s="16">
        <f t="shared" si="6"/>
        <v>0.59489031414110149</v>
      </c>
      <c r="O77" s="47">
        <v>0.160976703</v>
      </c>
      <c r="P77" s="16">
        <f t="shared" si="7"/>
        <v>5.5900000000000005E-2</v>
      </c>
      <c r="Q77" s="16">
        <v>0.29501179300000002</v>
      </c>
      <c r="R77" s="10">
        <f t="shared" si="8"/>
        <v>4.2931200000000003E-2</v>
      </c>
      <c r="S77" s="18">
        <v>0.40510968585889856</v>
      </c>
    </row>
    <row r="78" spans="1:19">
      <c r="A78" s="32" t="s">
        <v>56</v>
      </c>
      <c r="B78" s="13">
        <v>16</v>
      </c>
      <c r="C78" s="15">
        <v>0.77787292600000002</v>
      </c>
      <c r="D78" s="16">
        <v>3.5309780945301912E-2</v>
      </c>
      <c r="E78" s="10">
        <f t="shared" si="0"/>
        <v>9.4495701501599999E-2</v>
      </c>
      <c r="F78" s="16">
        <f t="shared" si="1"/>
        <v>-5.9185920556298087E-2</v>
      </c>
      <c r="G78" s="17">
        <v>18296.8</v>
      </c>
      <c r="H78" s="17">
        <f t="shared" si="2"/>
        <v>-1082.9129512344748</v>
      </c>
      <c r="I78" s="10">
        <v>1.9363271273557327E-2</v>
      </c>
      <c r="J78" s="10">
        <f t="shared" si="3"/>
        <v>5.9724087485682226E-2</v>
      </c>
      <c r="K78" s="16">
        <f t="shared" si="4"/>
        <v>-4.0360816212124895E-2</v>
      </c>
      <c r="L78" s="17">
        <v>35489.052260000004</v>
      </c>
      <c r="M78" s="17">
        <f t="shared" si="5"/>
        <v>-1432.3671158083557</v>
      </c>
      <c r="N78" s="16">
        <f t="shared" si="6"/>
        <v>0.32566760070707079</v>
      </c>
      <c r="O78" s="47">
        <v>0.209059841</v>
      </c>
      <c r="P78" s="16">
        <f t="shared" si="7"/>
        <v>5.5900000000000005E-2</v>
      </c>
      <c r="Q78" s="16">
        <v>0.29599040100000001</v>
      </c>
      <c r="R78" s="10">
        <f t="shared" si="8"/>
        <v>4.2931200000000003E-2</v>
      </c>
      <c r="S78" s="18">
        <v>0.67433239929292921</v>
      </c>
    </row>
    <row r="79" spans="1:19">
      <c r="A79" s="32" t="s">
        <v>57</v>
      </c>
      <c r="B79" s="13">
        <v>25</v>
      </c>
      <c r="C79" s="15">
        <v>0.35501738199999999</v>
      </c>
      <c r="D79" s="16">
        <v>-3.3450743295056942E-2</v>
      </c>
      <c r="E79" s="10">
        <f t="shared" si="0"/>
        <v>6.4219244551199997E-2</v>
      </c>
      <c r="F79" s="16">
        <f t="shared" si="1"/>
        <v>-9.7669987846256939E-2</v>
      </c>
      <c r="G79" s="17">
        <v>129778.88</v>
      </c>
      <c r="H79" s="17">
        <f t="shared" si="2"/>
        <v>-12675.501632300839</v>
      </c>
      <c r="I79" s="10">
        <v>-9.587691464068477E-3</v>
      </c>
      <c r="J79" s="10">
        <f t="shared" si="3"/>
        <v>4.7248665462900671E-2</v>
      </c>
      <c r="K79" s="16">
        <f t="shared" si="4"/>
        <v>-5.6836356926969145E-2</v>
      </c>
      <c r="L79" s="17">
        <v>368996.30089999997</v>
      </c>
      <c r="M79" s="17">
        <f t="shared" si="5"/>
        <v>-20972.405462683706</v>
      </c>
      <c r="N79" s="16">
        <f t="shared" si="6"/>
        <v>0.20281174499220478</v>
      </c>
      <c r="O79" s="47">
        <v>0.19013260900000001</v>
      </c>
      <c r="P79" s="16">
        <f t="shared" si="7"/>
        <v>5.5900000000000005E-2</v>
      </c>
      <c r="Q79" s="16">
        <v>0.17112647</v>
      </c>
      <c r="R79" s="10">
        <f t="shared" si="8"/>
        <v>4.2931200000000003E-2</v>
      </c>
      <c r="S79" s="18">
        <v>0.79718825500779522</v>
      </c>
    </row>
    <row r="80" spans="1:19">
      <c r="A80" s="32" t="s">
        <v>58</v>
      </c>
      <c r="B80" s="13">
        <v>2</v>
      </c>
      <c r="C80" s="15">
        <v>1.0180674810000001</v>
      </c>
      <c r="D80" s="16">
        <v>0.1133572955119487</v>
      </c>
      <c r="E80" s="10">
        <f t="shared" si="0"/>
        <v>0.1116936316396</v>
      </c>
      <c r="F80" s="16">
        <f t="shared" si="1"/>
        <v>1.6636638723487029E-3</v>
      </c>
      <c r="G80" s="17">
        <v>1029.4000000000001</v>
      </c>
      <c r="H80" s="17">
        <f t="shared" si="2"/>
        <v>1.7125755901957549</v>
      </c>
      <c r="I80" s="10">
        <v>8.060735271827997E-2</v>
      </c>
      <c r="J80" s="10">
        <f t="shared" si="3"/>
        <v>8.0228221068594813E-2</v>
      </c>
      <c r="K80" s="16">
        <f t="shared" si="4"/>
        <v>3.7913164968515767E-4</v>
      </c>
      <c r="L80" s="17">
        <v>1908.81</v>
      </c>
      <c r="M80" s="17">
        <f t="shared" si="5"/>
        <v>0.72369028423552584</v>
      </c>
      <c r="N80" s="16">
        <f t="shared" si="6"/>
        <v>0.54240404504711559</v>
      </c>
      <c r="O80" s="47">
        <v>0.22057321399999999</v>
      </c>
      <c r="P80" s="16">
        <f t="shared" si="7"/>
        <v>5.5900000000000005E-2</v>
      </c>
      <c r="Q80" s="16">
        <v>0.14357682599999999</v>
      </c>
      <c r="R80" s="10">
        <f t="shared" si="8"/>
        <v>4.2931200000000003E-2</v>
      </c>
      <c r="S80" s="18">
        <v>0.45759595495288441</v>
      </c>
    </row>
    <row r="81" spans="1:19">
      <c r="A81" s="32" t="s">
        <v>122</v>
      </c>
      <c r="B81" s="13">
        <v>51</v>
      </c>
      <c r="C81" s="15">
        <v>0.81241902300000002</v>
      </c>
      <c r="D81" s="16">
        <v>7.390619532890326E-2</v>
      </c>
      <c r="E81" s="10">
        <f t="shared" si="0"/>
        <v>9.6969202046799999E-2</v>
      </c>
      <c r="F81" s="16">
        <f t="shared" si="1"/>
        <v>-2.3063006717896739E-2</v>
      </c>
      <c r="G81" s="17">
        <v>28348.503000000001</v>
      </c>
      <c r="H81" s="17">
        <f t="shared" si="2"/>
        <v>-653.80171513131586</v>
      </c>
      <c r="I81" s="10">
        <v>3.6054421231576851E-2</v>
      </c>
      <c r="J81" s="10">
        <f t="shared" si="3"/>
        <v>8.3293795049671909E-2</v>
      </c>
      <c r="K81" s="16">
        <f t="shared" si="4"/>
        <v>-4.7239373818095058E-2</v>
      </c>
      <c r="L81" s="17">
        <v>27579.788649999999</v>
      </c>
      <c r="M81" s="17">
        <f t="shared" si="5"/>
        <v>-1302.8519458614053</v>
      </c>
      <c r="N81" s="16">
        <f t="shared" si="6"/>
        <v>0.746929818291868</v>
      </c>
      <c r="O81" s="47">
        <v>0.221315963</v>
      </c>
      <c r="P81" s="16">
        <f t="shared" si="7"/>
        <v>5.5900000000000005E-2</v>
      </c>
      <c r="Q81" s="16">
        <v>0.26597216699999998</v>
      </c>
      <c r="R81" s="10">
        <f t="shared" si="8"/>
        <v>4.2931200000000003E-2</v>
      </c>
      <c r="S81" s="18">
        <v>0.25307018170813195</v>
      </c>
    </row>
    <row r="82" spans="1:19">
      <c r="A82" s="32" t="s">
        <v>59</v>
      </c>
      <c r="B82" s="13">
        <v>61</v>
      </c>
      <c r="C82" s="15">
        <v>0.74162831799999995</v>
      </c>
      <c r="D82" s="16">
        <v>5.1570798607067002E-2</v>
      </c>
      <c r="E82" s="10">
        <f t="shared" si="0"/>
        <v>9.1900587568799999E-2</v>
      </c>
      <c r="F82" s="16">
        <f t="shared" si="1"/>
        <v>-4.0329788961732997E-2</v>
      </c>
      <c r="G82" s="17">
        <v>87490.21</v>
      </c>
      <c r="H82" s="17">
        <f t="shared" si="2"/>
        <v>-3528.4617055177023</v>
      </c>
      <c r="I82" s="10">
        <v>3.2466116782253383E-2</v>
      </c>
      <c r="J82" s="10">
        <f t="shared" si="3"/>
        <v>7.4599835118065061E-2</v>
      </c>
      <c r="K82" s="16">
        <f t="shared" si="4"/>
        <v>-4.2133718335811678E-2</v>
      </c>
      <c r="L82" s="17">
        <v>154397.77410000001</v>
      </c>
      <c r="M82" s="17">
        <f t="shared" si="5"/>
        <v>-6505.3523256056797</v>
      </c>
      <c r="N82" s="16">
        <f t="shared" si="6"/>
        <v>0.6467026991826661</v>
      </c>
      <c r="O82" s="47">
        <v>0.132457348</v>
      </c>
      <c r="P82" s="16">
        <f t="shared" si="7"/>
        <v>5.5900000000000005E-2</v>
      </c>
      <c r="Q82" s="16">
        <v>1.177422E-3</v>
      </c>
      <c r="R82" s="10">
        <f t="shared" si="8"/>
        <v>4.2931200000000003E-2</v>
      </c>
      <c r="S82" s="18">
        <v>0.35329730081733396</v>
      </c>
    </row>
    <row r="83" spans="1:19">
      <c r="A83" s="32" t="s">
        <v>60</v>
      </c>
      <c r="B83" s="13">
        <v>16</v>
      </c>
      <c r="C83" s="15">
        <v>1.0150873730000001</v>
      </c>
      <c r="D83" s="16">
        <v>0.10075820807820461</v>
      </c>
      <c r="E83" s="10">
        <f t="shared" si="0"/>
        <v>0.1114802559068</v>
      </c>
      <c r="F83" s="16">
        <f t="shared" si="1"/>
        <v>-1.0722047828595385E-2</v>
      </c>
      <c r="G83" s="17">
        <v>2995.22</v>
      </c>
      <c r="H83" s="17">
        <f t="shared" si="2"/>
        <v>-32.114892097165466</v>
      </c>
      <c r="I83" s="10">
        <v>6.6043277344777912E-2</v>
      </c>
      <c r="J83" s="10">
        <f t="shared" si="3"/>
        <v>7.4525269804842934E-2</v>
      </c>
      <c r="K83" s="16">
        <f t="shared" si="4"/>
        <v>-8.4819924600650215E-3</v>
      </c>
      <c r="L83" s="17">
        <v>5716.1697100000001</v>
      </c>
      <c r="M83" s="17">
        <f t="shared" si="5"/>
        <v>-48.484508380672061</v>
      </c>
      <c r="N83" s="16">
        <f t="shared" si="6"/>
        <v>0.46089722734910543</v>
      </c>
      <c r="O83" s="47">
        <v>0.20138046700000001</v>
      </c>
      <c r="P83" s="16">
        <f t="shared" si="7"/>
        <v>5.5900000000000005E-2</v>
      </c>
      <c r="Q83" s="16">
        <v>0.23315881099999999</v>
      </c>
      <c r="R83" s="10">
        <f t="shared" si="8"/>
        <v>4.2931200000000003E-2</v>
      </c>
      <c r="S83" s="18">
        <v>0.53910277265089457</v>
      </c>
    </row>
    <row r="84" spans="1:19">
      <c r="A84" s="32" t="s">
        <v>61</v>
      </c>
      <c r="B84" s="13">
        <v>55</v>
      </c>
      <c r="C84" s="15">
        <v>0.957390992</v>
      </c>
      <c r="D84" s="16">
        <v>7.4459844116276167E-2</v>
      </c>
      <c r="E84" s="10">
        <f t="shared" si="0"/>
        <v>0.1073491950272</v>
      </c>
      <c r="F84" s="16">
        <f t="shared" si="1"/>
        <v>-3.2889350910923834E-2</v>
      </c>
      <c r="G84" s="17">
        <v>99463.88</v>
      </c>
      <c r="H84" s="17">
        <f t="shared" si="2"/>
        <v>-3271.3024522820192</v>
      </c>
      <c r="I84" s="10">
        <v>3.6285985040400419E-2</v>
      </c>
      <c r="J84" s="10">
        <f t="shared" si="3"/>
        <v>6.6362698963693456E-2</v>
      </c>
      <c r="K84" s="16">
        <f t="shared" si="4"/>
        <v>-3.0076713923293037E-2</v>
      </c>
      <c r="L84" s="17">
        <v>257481.60699999999</v>
      </c>
      <c r="M84" s="17">
        <f t="shared" si="5"/>
        <v>-7744.2006342487657</v>
      </c>
      <c r="N84" s="16">
        <f t="shared" si="6"/>
        <v>0.36374151281485367</v>
      </c>
      <c r="O84" s="47">
        <v>0.195465255</v>
      </c>
      <c r="P84" s="16">
        <f t="shared" si="7"/>
        <v>5.5900000000000005E-2</v>
      </c>
      <c r="Q84" s="16">
        <v>0.281608207</v>
      </c>
      <c r="R84" s="10">
        <f t="shared" si="8"/>
        <v>4.2931200000000003E-2</v>
      </c>
      <c r="S84" s="18">
        <v>0.63625848718514633</v>
      </c>
    </row>
    <row r="85" spans="1:19">
      <c r="A85" s="32" t="s">
        <v>62</v>
      </c>
      <c r="B85" s="13">
        <v>42</v>
      </c>
      <c r="C85" s="15">
        <v>1.003712393</v>
      </c>
      <c r="D85" s="16">
        <v>9.3456909837803137E-2</v>
      </c>
      <c r="E85" s="10">
        <f t="shared" ref="E85:E110" si="9">$E$9+C85*$E$10</f>
        <v>0.11066580733880001</v>
      </c>
      <c r="F85" s="16">
        <f t="shared" ref="F85:F110" si="10">D85-E85</f>
        <v>-1.720889750099687E-2</v>
      </c>
      <c r="G85" s="17">
        <v>13963.28</v>
      </c>
      <c r="H85" s="17">
        <f t="shared" ref="H85:H109" si="11">F85*G85</f>
        <v>-240.29265429771959</v>
      </c>
      <c r="I85" s="10">
        <v>5.4039341611214452E-2</v>
      </c>
      <c r="J85" s="10">
        <f t="shared" ref="J85:J110" si="12">E85*(1-S85)+R85*S85</f>
        <v>6.9989872036627765E-2</v>
      </c>
      <c r="K85" s="16">
        <f t="shared" ref="K85:K110" si="13">I85-J85</f>
        <v>-1.5950530425413313E-2</v>
      </c>
      <c r="L85" s="17">
        <v>41834.579290000001</v>
      </c>
      <c r="M85" s="17">
        <f t="shared" ref="M85:M110" si="14">K85*L85</f>
        <v>-667.28372979951075</v>
      </c>
      <c r="N85" s="16">
        <f t="shared" ref="N85:N110" si="15">1-S85</f>
        <v>0.39948075436953057</v>
      </c>
      <c r="O85" s="47">
        <v>0.20415659999999999</v>
      </c>
      <c r="P85" s="16">
        <f t="shared" ref="P85:P110" si="16">$E$9+VLOOKUP(O85,$K$10:$M$16,3)+$E$11</f>
        <v>5.5900000000000005E-2</v>
      </c>
      <c r="Q85" s="16">
        <v>0.30820750600000002</v>
      </c>
      <c r="R85" s="10">
        <f t="shared" ref="R85:R110" si="17">IF($E$13="Yes",P85*(1-$E$14),P85*(1-Q85))</f>
        <v>4.2931200000000003E-2</v>
      </c>
      <c r="S85" s="18">
        <v>0.60051924563046943</v>
      </c>
    </row>
    <row r="86" spans="1:19">
      <c r="A86" s="32" t="s">
        <v>63</v>
      </c>
      <c r="B86" s="13">
        <v>50</v>
      </c>
      <c r="C86" s="15">
        <v>1.0622852410000001</v>
      </c>
      <c r="D86" s="16">
        <v>9.676229168501041E-2</v>
      </c>
      <c r="E86" s="10">
        <f t="shared" si="9"/>
        <v>0.11485962325560001</v>
      </c>
      <c r="F86" s="16">
        <f t="shared" si="10"/>
        <v>-1.8097331570589598E-2</v>
      </c>
      <c r="G86" s="17">
        <v>38728.01</v>
      </c>
      <c r="H86" s="17">
        <f t="shared" si="11"/>
        <v>-700.87363803910966</v>
      </c>
      <c r="I86" s="10">
        <v>8.3563998515328239E-2</v>
      </c>
      <c r="J86" s="10">
        <f t="shared" si="12"/>
        <v>0.10920872529862821</v>
      </c>
      <c r="K86" s="16">
        <f t="shared" si="13"/>
        <v>-2.5644726783299973E-2</v>
      </c>
      <c r="L86" s="17">
        <v>38393.167829999999</v>
      </c>
      <c r="M86" s="17">
        <f t="shared" si="14"/>
        <v>-984.58229934573183</v>
      </c>
      <c r="N86" s="16">
        <f t="shared" si="15"/>
        <v>0.92143720519368044</v>
      </c>
      <c r="O86" s="47">
        <v>0.24235179400000001</v>
      </c>
      <c r="P86" s="16">
        <f t="shared" si="16"/>
        <v>5.5900000000000005E-2</v>
      </c>
      <c r="Q86" s="16">
        <v>0.26753787899999998</v>
      </c>
      <c r="R86" s="10">
        <f t="shared" si="17"/>
        <v>4.2931200000000003E-2</v>
      </c>
      <c r="S86" s="18">
        <v>7.8562794806319572E-2</v>
      </c>
    </row>
    <row r="87" spans="1:19">
      <c r="A87" s="32" t="s">
        <v>123</v>
      </c>
      <c r="B87" s="13">
        <v>0</v>
      </c>
      <c r="C87" s="15">
        <v>0</v>
      </c>
      <c r="D87" s="16" t="s">
        <v>125</v>
      </c>
      <c r="E87" s="10">
        <f t="shared" si="9"/>
        <v>3.8800000000000001E-2</v>
      </c>
      <c r="F87" s="16" t="e">
        <f t="shared" si="10"/>
        <v>#VALUE!</v>
      </c>
      <c r="G87" s="17">
        <v>0</v>
      </c>
      <c r="H87" s="17" t="e">
        <f t="shared" si="11"/>
        <v>#VALUE!</v>
      </c>
      <c r="I87" s="10" t="s">
        <v>125</v>
      </c>
      <c r="J87" s="10" t="e">
        <f t="shared" si="12"/>
        <v>#VALUE!</v>
      </c>
      <c r="K87" s="16" t="e">
        <f t="shared" si="13"/>
        <v>#VALUE!</v>
      </c>
      <c r="L87" s="17">
        <v>0</v>
      </c>
      <c r="M87" s="17" t="e">
        <f t="shared" si="14"/>
        <v>#VALUE!</v>
      </c>
      <c r="N87" s="16" t="e">
        <f t="shared" si="15"/>
        <v>#VALUE!</v>
      </c>
      <c r="O87" s="47">
        <v>0</v>
      </c>
      <c r="P87" s="16">
        <f t="shared" si="16"/>
        <v>5.5900000000000005E-2</v>
      </c>
      <c r="Q87" s="16">
        <v>0</v>
      </c>
      <c r="R87" s="10">
        <f t="shared" si="17"/>
        <v>4.2931200000000003E-2</v>
      </c>
      <c r="S87" s="18" t="s">
        <v>125</v>
      </c>
    </row>
    <row r="88" spans="1:19">
      <c r="A88" s="32" t="s">
        <v>64</v>
      </c>
      <c r="B88" s="13">
        <v>107</v>
      </c>
      <c r="C88" s="15">
        <v>0.62382589700000002</v>
      </c>
      <c r="D88" s="16">
        <v>5.5985870466197178E-2</v>
      </c>
      <c r="E88" s="10">
        <f t="shared" si="9"/>
        <v>8.3465934225200003E-2</v>
      </c>
      <c r="F88" s="16">
        <f t="shared" si="10"/>
        <v>-2.7480063759002825E-2</v>
      </c>
      <c r="G88" s="17">
        <v>15702.712</v>
      </c>
      <c r="H88" s="17">
        <f t="shared" si="11"/>
        <v>-431.51152694925878</v>
      </c>
      <c r="I88" s="10">
        <v>2.9466142851088169E-3</v>
      </c>
      <c r="J88" s="10">
        <f t="shared" si="12"/>
        <v>7.4117301767919336E-2</v>
      </c>
      <c r="K88" s="16">
        <f t="shared" si="13"/>
        <v>-7.1170687482810524E-2</v>
      </c>
      <c r="L88" s="17">
        <v>20762.138480000001</v>
      </c>
      <c r="M88" s="17">
        <f t="shared" si="14"/>
        <v>-1477.6556692349147</v>
      </c>
      <c r="N88" s="16">
        <f t="shared" si="15"/>
        <v>0.76936736761755486</v>
      </c>
      <c r="O88" s="47">
        <v>0.18802501299999999</v>
      </c>
      <c r="P88" s="16">
        <f t="shared" si="16"/>
        <v>5.5900000000000005E-2</v>
      </c>
      <c r="Q88" s="16">
        <v>0.191398709</v>
      </c>
      <c r="R88" s="10">
        <f t="shared" si="17"/>
        <v>4.2931200000000003E-2</v>
      </c>
      <c r="S88" s="18">
        <v>0.23063263238244511</v>
      </c>
    </row>
    <row r="89" spans="1:19">
      <c r="A89" s="32" t="s">
        <v>65</v>
      </c>
      <c r="B89" s="13">
        <v>27</v>
      </c>
      <c r="C89" s="15">
        <v>0.80302436300000002</v>
      </c>
      <c r="D89" s="16">
        <v>0.11106827673242886</v>
      </c>
      <c r="E89" s="10">
        <f t="shared" si="9"/>
        <v>9.6296544390800001E-2</v>
      </c>
      <c r="F89" s="16">
        <f t="shared" si="10"/>
        <v>1.477173234162886E-2</v>
      </c>
      <c r="G89" s="17">
        <v>6663.91</v>
      </c>
      <c r="H89" s="17">
        <f t="shared" si="11"/>
        <v>98.437494868703979</v>
      </c>
      <c r="I89" s="10">
        <v>0.11262675239995376</v>
      </c>
      <c r="J89" s="10">
        <f t="shared" si="12"/>
        <v>8.5247022486843724E-2</v>
      </c>
      <c r="K89" s="16">
        <f t="shared" si="13"/>
        <v>2.7379729913110037E-2</v>
      </c>
      <c r="L89" s="17">
        <v>6921.3079580000003</v>
      </c>
      <c r="M89" s="17">
        <f t="shared" si="14"/>
        <v>189.50354253549915</v>
      </c>
      <c r="N89" s="16">
        <f t="shared" si="15"/>
        <v>0.79294573978499083</v>
      </c>
      <c r="O89" s="47">
        <v>0.20869508000000001</v>
      </c>
      <c r="P89" s="16">
        <f t="shared" si="16"/>
        <v>5.5900000000000005E-2</v>
      </c>
      <c r="Q89" s="16">
        <v>0.281437677</v>
      </c>
      <c r="R89" s="10">
        <f t="shared" si="17"/>
        <v>4.2931200000000003E-2</v>
      </c>
      <c r="S89" s="18">
        <v>0.20705426021500914</v>
      </c>
    </row>
    <row r="90" spans="1:19">
      <c r="A90" s="32" t="s">
        <v>66</v>
      </c>
      <c r="B90" s="13">
        <v>16</v>
      </c>
      <c r="C90" s="15">
        <v>0.76966873000000002</v>
      </c>
      <c r="D90" s="16">
        <v>7.6542453093849563E-2</v>
      </c>
      <c r="E90" s="10">
        <f t="shared" si="9"/>
        <v>9.3908281068000005E-2</v>
      </c>
      <c r="F90" s="16">
        <f t="shared" si="10"/>
        <v>-1.7365827974150441E-2</v>
      </c>
      <c r="G90" s="17">
        <v>16101.3</v>
      </c>
      <c r="H90" s="17">
        <f t="shared" si="11"/>
        <v>-279.61240596018848</v>
      </c>
      <c r="I90" s="10">
        <v>5.2968985306507371E-2</v>
      </c>
      <c r="J90" s="10">
        <f t="shared" si="12"/>
        <v>7.817038146197211E-2</v>
      </c>
      <c r="K90" s="16">
        <f t="shared" si="13"/>
        <v>-2.5201396155464739E-2</v>
      </c>
      <c r="L90" s="17">
        <v>22079.9817</v>
      </c>
      <c r="M90" s="17">
        <f t="shared" si="14"/>
        <v>-556.44636592711186</v>
      </c>
      <c r="N90" s="16">
        <f t="shared" si="15"/>
        <v>0.69127499503091228</v>
      </c>
      <c r="O90" s="47">
        <v>0.15699830400000001</v>
      </c>
      <c r="P90" s="16">
        <f t="shared" si="16"/>
        <v>5.5900000000000005E-2</v>
      </c>
      <c r="Q90" s="16">
        <v>0.311965836</v>
      </c>
      <c r="R90" s="10">
        <f t="shared" si="17"/>
        <v>4.2931200000000003E-2</v>
      </c>
      <c r="S90" s="18">
        <v>0.30872500496908772</v>
      </c>
    </row>
    <row r="91" spans="1:19">
      <c r="A91" s="32" t="s">
        <v>67</v>
      </c>
      <c r="B91" s="13">
        <v>145</v>
      </c>
      <c r="C91" s="15">
        <v>0.76301217200000004</v>
      </c>
      <c r="D91" s="16">
        <v>0.15118787854112442</v>
      </c>
      <c r="E91" s="10">
        <f t="shared" si="9"/>
        <v>9.3431671515200002E-2</v>
      </c>
      <c r="F91" s="16">
        <f t="shared" si="10"/>
        <v>5.7756207025924419E-2</v>
      </c>
      <c r="G91" s="17">
        <v>236770.84</v>
      </c>
      <c r="H91" s="17">
        <f t="shared" si="11"/>
        <v>13674.985652742027</v>
      </c>
      <c r="I91" s="10">
        <v>4.9439131470637526E-2</v>
      </c>
      <c r="J91" s="10">
        <f t="shared" si="12"/>
        <v>6.9948089351536541E-2</v>
      </c>
      <c r="K91" s="16">
        <f t="shared" si="13"/>
        <v>-2.0508957880899015E-2</v>
      </c>
      <c r="L91" s="17">
        <v>420449.80929999996</v>
      </c>
      <c r="M91" s="17">
        <f t="shared" si="14"/>
        <v>-8622.9874299657222</v>
      </c>
      <c r="N91" s="16">
        <f t="shared" si="15"/>
        <v>0.53498291285072053</v>
      </c>
      <c r="O91" s="47">
        <v>0.18420594900000001</v>
      </c>
      <c r="P91" s="16">
        <f t="shared" si="16"/>
        <v>5.5900000000000005E-2</v>
      </c>
      <c r="Q91" s="16">
        <v>0.308405714</v>
      </c>
      <c r="R91" s="10">
        <f t="shared" si="17"/>
        <v>4.2931200000000003E-2</v>
      </c>
      <c r="S91" s="18">
        <v>0.46501708714927947</v>
      </c>
    </row>
    <row r="92" spans="1:19">
      <c r="A92" s="32" t="s">
        <v>68</v>
      </c>
      <c r="B92" s="13">
        <v>28</v>
      </c>
      <c r="C92" s="15">
        <v>0.73302821699999998</v>
      </c>
      <c r="D92" s="16">
        <v>5.5895732728218468E-2</v>
      </c>
      <c r="E92" s="10">
        <f t="shared" si="9"/>
        <v>9.1284820337200007E-2</v>
      </c>
      <c r="F92" s="16">
        <f t="shared" si="10"/>
        <v>-3.5389087608981538E-2</v>
      </c>
      <c r="G92" s="17">
        <v>32509.53</v>
      </c>
      <c r="H92" s="17">
        <f t="shared" si="11"/>
        <v>-1150.4826052968135</v>
      </c>
      <c r="I92" s="10">
        <v>4.1911976829787222E-2</v>
      </c>
      <c r="J92" s="10">
        <f t="shared" si="12"/>
        <v>6.7928631973235912E-2</v>
      </c>
      <c r="K92" s="16">
        <f t="shared" si="13"/>
        <v>-2.601665514344869E-2</v>
      </c>
      <c r="L92" s="17">
        <v>69455.555189999999</v>
      </c>
      <c r="M92" s="17">
        <f t="shared" si="14"/>
        <v>-1807.0012271749979</v>
      </c>
      <c r="N92" s="16">
        <f t="shared" si="15"/>
        <v>0.51697125879951078</v>
      </c>
      <c r="O92" s="47">
        <v>0.20459118000000001</v>
      </c>
      <c r="P92" s="16">
        <f t="shared" si="16"/>
        <v>5.5900000000000005E-2</v>
      </c>
      <c r="Q92" s="16">
        <v>0.25035338299999998</v>
      </c>
      <c r="R92" s="10">
        <f t="shared" si="17"/>
        <v>4.2931200000000003E-2</v>
      </c>
      <c r="S92" s="18">
        <v>0.48302874120048916</v>
      </c>
    </row>
    <row r="93" spans="1:19">
      <c r="A93" s="32" t="s">
        <v>69</v>
      </c>
      <c r="B93" s="13">
        <v>50</v>
      </c>
      <c r="C93" s="15">
        <v>0.59173186899999997</v>
      </c>
      <c r="D93" s="16">
        <v>6.4688282133262109E-2</v>
      </c>
      <c r="E93" s="10">
        <f t="shared" si="9"/>
        <v>8.1168001820399988E-2</v>
      </c>
      <c r="F93" s="16">
        <f t="shared" si="10"/>
        <v>-1.6479719687137878E-2</v>
      </c>
      <c r="G93" s="17">
        <v>48122.394</v>
      </c>
      <c r="H93" s="17">
        <f t="shared" si="11"/>
        <v>-793.04356379400576</v>
      </c>
      <c r="I93" s="10">
        <v>6.035489162312889E-2</v>
      </c>
      <c r="J93" s="10">
        <f t="shared" si="12"/>
        <v>6.5399231520289786E-2</v>
      </c>
      <c r="K93" s="16">
        <f t="shared" si="13"/>
        <v>-5.044339897160896E-3</v>
      </c>
      <c r="L93" s="17">
        <v>57596.713009999999</v>
      </c>
      <c r="M93" s="17">
        <f t="shared" si="14"/>
        <v>-290.53739738166905</v>
      </c>
      <c r="N93" s="16">
        <f t="shared" si="15"/>
        <v>0.58760226929603454</v>
      </c>
      <c r="O93" s="47">
        <v>0.16538133999999999</v>
      </c>
      <c r="P93" s="16">
        <f t="shared" si="16"/>
        <v>5.5900000000000005E-2</v>
      </c>
      <c r="Q93" s="16">
        <v>0.329355287</v>
      </c>
      <c r="R93" s="10">
        <f t="shared" si="17"/>
        <v>4.2931200000000003E-2</v>
      </c>
      <c r="S93" s="18">
        <v>0.4123977307039654</v>
      </c>
    </row>
    <row r="94" spans="1:19">
      <c r="A94" s="32" t="s">
        <v>70</v>
      </c>
      <c r="B94" s="13">
        <v>64</v>
      </c>
      <c r="C94" s="15">
        <v>1.550977115</v>
      </c>
      <c r="D94" s="16">
        <v>-0.12324331466891301</v>
      </c>
      <c r="E94" s="10">
        <f t="shared" si="9"/>
        <v>0.14984996143399998</v>
      </c>
      <c r="F94" s="16">
        <f t="shared" si="10"/>
        <v>-0.27309327610291301</v>
      </c>
      <c r="G94" s="17">
        <v>15135.75</v>
      </c>
      <c r="H94" s="17">
        <f t="shared" si="11"/>
        <v>-4133.4715537746652</v>
      </c>
      <c r="I94" s="10">
        <v>-0.38897777011300216</v>
      </c>
      <c r="J94" s="10">
        <f t="shared" si="12"/>
        <v>9.001881374511439E-2</v>
      </c>
      <c r="K94" s="16">
        <f t="shared" si="13"/>
        <v>-0.47899658385811655</v>
      </c>
      <c r="L94" s="17">
        <v>5234.7907660000001</v>
      </c>
      <c r="M94" s="17">
        <f t="shared" si="14"/>
        <v>-2507.4468941260134</v>
      </c>
      <c r="N94" s="16">
        <f t="shared" si="15"/>
        <v>0.40764267053836456</v>
      </c>
      <c r="O94" s="47">
        <v>0.335834523</v>
      </c>
      <c r="P94" s="16">
        <f t="shared" si="16"/>
        <v>6.3600000000000004E-2</v>
      </c>
      <c r="Q94" s="16">
        <v>0.21431763300000001</v>
      </c>
      <c r="R94" s="10">
        <f t="shared" si="17"/>
        <v>4.8844800000000001E-2</v>
      </c>
      <c r="S94" s="18">
        <v>0.59235732946163544</v>
      </c>
    </row>
    <row r="95" spans="1:19">
      <c r="A95" s="32" t="s">
        <v>71</v>
      </c>
      <c r="B95" s="13">
        <v>108</v>
      </c>
      <c r="C95" s="15">
        <v>0.80094103900000002</v>
      </c>
      <c r="D95" s="16">
        <v>9.4372951629698776E-2</v>
      </c>
      <c r="E95" s="10">
        <f t="shared" si="9"/>
        <v>9.6147378392400007E-2</v>
      </c>
      <c r="F95" s="16">
        <f t="shared" si="10"/>
        <v>-1.7744267627012311E-3</v>
      </c>
      <c r="G95" s="17">
        <v>66224.293000000005</v>
      </c>
      <c r="H95" s="17">
        <f t="shared" si="11"/>
        <v>-117.51015784016781</v>
      </c>
      <c r="I95" s="10">
        <v>9.281200237801604E-2</v>
      </c>
      <c r="J95" s="10">
        <f t="shared" si="12"/>
        <v>8.6903213103297988E-2</v>
      </c>
      <c r="K95" s="16">
        <f t="shared" si="13"/>
        <v>5.9087892747180515E-3</v>
      </c>
      <c r="L95" s="17">
        <v>66580.030989999999</v>
      </c>
      <c r="M95" s="17">
        <f t="shared" si="14"/>
        <v>393.40737302410747</v>
      </c>
      <c r="N95" s="16">
        <f t="shared" si="15"/>
        <v>0.82629032056871243</v>
      </c>
      <c r="O95" s="47">
        <v>0.221997835</v>
      </c>
      <c r="P95" s="16">
        <f t="shared" si="16"/>
        <v>5.5900000000000005E-2</v>
      </c>
      <c r="Q95" s="16">
        <v>0.260776116</v>
      </c>
      <c r="R95" s="10">
        <f t="shared" si="17"/>
        <v>4.2931200000000003E-2</v>
      </c>
      <c r="S95" s="18">
        <v>0.17370967943128751</v>
      </c>
    </row>
    <row r="96" spans="1:19">
      <c r="A96" s="32" t="s">
        <v>72</v>
      </c>
      <c r="B96" s="13">
        <v>7</v>
      </c>
      <c r="C96" s="15">
        <v>1.1360857259999999</v>
      </c>
      <c r="D96" s="16">
        <v>5.9612084925129379E-2</v>
      </c>
      <c r="E96" s="10">
        <f t="shared" si="9"/>
        <v>0.1201437379816</v>
      </c>
      <c r="F96" s="16">
        <f t="shared" si="10"/>
        <v>-6.0531653056470618E-2</v>
      </c>
      <c r="G96" s="17">
        <v>34840.1</v>
      </c>
      <c r="H96" s="17">
        <f t="shared" si="11"/>
        <v>-2108.928845652742</v>
      </c>
      <c r="I96" s="10">
        <v>6.1081908901448843E-2</v>
      </c>
      <c r="J96" s="10">
        <f t="shared" si="12"/>
        <v>0.10047877325454749</v>
      </c>
      <c r="K96" s="16">
        <f t="shared" si="13"/>
        <v>-3.9396864353098644E-2</v>
      </c>
      <c r="L96" s="17">
        <v>39495.698480000006</v>
      </c>
      <c r="M96" s="17">
        <f t="shared" si="14"/>
        <v>-1556.0066755474445</v>
      </c>
      <c r="N96" s="16">
        <f t="shared" si="15"/>
        <v>0.74531384097568787</v>
      </c>
      <c r="O96" s="47">
        <v>0.19216487800000001</v>
      </c>
      <c r="P96" s="16">
        <f t="shared" si="16"/>
        <v>5.5900000000000005E-2</v>
      </c>
      <c r="Q96" s="16">
        <v>0.33000543199999999</v>
      </c>
      <c r="R96" s="10">
        <f t="shared" si="17"/>
        <v>4.2931200000000003E-2</v>
      </c>
      <c r="S96" s="18">
        <v>0.25468615902431219</v>
      </c>
    </row>
    <row r="97" spans="1:19">
      <c r="A97" s="32" t="s">
        <v>73</v>
      </c>
      <c r="B97" s="13">
        <v>20</v>
      </c>
      <c r="C97" s="15">
        <v>2.1714475150000001</v>
      </c>
      <c r="D97" s="16">
        <v>0.15215333034791534</v>
      </c>
      <c r="E97" s="10">
        <f t="shared" si="9"/>
        <v>0.194275642074</v>
      </c>
      <c r="F97" s="16">
        <f t="shared" si="10"/>
        <v>-4.212231172608466E-2</v>
      </c>
      <c r="G97" s="17">
        <v>22196.78</v>
      </c>
      <c r="H97" s="17">
        <f t="shared" si="11"/>
        <v>-934.97968647532139</v>
      </c>
      <c r="I97" s="10">
        <v>0.17094432905090035</v>
      </c>
      <c r="J97" s="10">
        <f t="shared" si="12"/>
        <v>0.16727228765769753</v>
      </c>
      <c r="K97" s="16">
        <f t="shared" si="13"/>
        <v>3.6720413932028184E-3</v>
      </c>
      <c r="L97" s="17">
        <v>21558.473699999999</v>
      </c>
      <c r="M97" s="17">
        <f t="shared" si="14"/>
        <v>79.163607800674313</v>
      </c>
      <c r="N97" s="16">
        <f t="shared" si="15"/>
        <v>0.81432168011127748</v>
      </c>
      <c r="O97" s="47">
        <v>0.34314315000000001</v>
      </c>
      <c r="P97" s="16">
        <f t="shared" si="16"/>
        <v>6.3600000000000004E-2</v>
      </c>
      <c r="Q97" s="16">
        <v>0.18242270899999999</v>
      </c>
      <c r="R97" s="10">
        <f t="shared" si="17"/>
        <v>4.8844800000000001E-2</v>
      </c>
      <c r="S97" s="18">
        <v>0.18567831988872255</v>
      </c>
    </row>
    <row r="98" spans="1:19">
      <c r="A98" s="32" t="s">
        <v>74</v>
      </c>
      <c r="B98" s="13">
        <v>35</v>
      </c>
      <c r="C98" s="15">
        <v>2.4300016659999999</v>
      </c>
      <c r="D98" s="16">
        <v>0.2484397202675537</v>
      </c>
      <c r="E98" s="10">
        <f t="shared" si="9"/>
        <v>0.21278811928559999</v>
      </c>
      <c r="F98" s="16">
        <f t="shared" si="10"/>
        <v>3.5651600981953718E-2</v>
      </c>
      <c r="G98" s="17">
        <v>28508.67</v>
      </c>
      <c r="H98" s="17">
        <f t="shared" si="11"/>
        <v>1016.3797273661944</v>
      </c>
      <c r="I98" s="10">
        <v>0.24077316864384701</v>
      </c>
      <c r="J98" s="10">
        <f t="shared" si="12"/>
        <v>0.20770876783720074</v>
      </c>
      <c r="K98" s="16">
        <f t="shared" si="13"/>
        <v>3.3064400806646271E-2</v>
      </c>
      <c r="L98" s="17">
        <v>28613.4228</v>
      </c>
      <c r="M98" s="17">
        <f t="shared" si="14"/>
        <v>946.08567990923086</v>
      </c>
      <c r="N98" s="16">
        <f t="shared" si="15"/>
        <v>0.96901763688491205</v>
      </c>
      <c r="O98" s="47">
        <v>0.31417627300000001</v>
      </c>
      <c r="P98" s="16">
        <f t="shared" si="16"/>
        <v>6.3600000000000004E-2</v>
      </c>
      <c r="Q98" s="16">
        <v>0.240660128</v>
      </c>
      <c r="R98" s="10">
        <f t="shared" si="17"/>
        <v>4.8844800000000001E-2</v>
      </c>
      <c r="S98" s="18">
        <v>3.0982363115087952E-2</v>
      </c>
    </row>
    <row r="99" spans="1:19">
      <c r="A99" s="32" t="s">
        <v>75</v>
      </c>
      <c r="B99" s="13">
        <v>29</v>
      </c>
      <c r="C99" s="15">
        <v>1.144427372</v>
      </c>
      <c r="D99" s="16">
        <v>0.68580514081053023</v>
      </c>
      <c r="E99" s="10">
        <f t="shared" si="9"/>
        <v>0.12074099983519999</v>
      </c>
      <c r="F99" s="16">
        <f t="shared" si="10"/>
        <v>0.5650641409753302</v>
      </c>
      <c r="G99" s="17">
        <v>35068.400000000001</v>
      </c>
      <c r="H99" s="17">
        <f t="shared" si="11"/>
        <v>19815.89532137927</v>
      </c>
      <c r="I99" s="10">
        <v>5.9729402459546138E-2</v>
      </c>
      <c r="J99" s="10">
        <f t="shared" si="12"/>
        <v>8.8119939448267473E-2</v>
      </c>
      <c r="K99" s="16">
        <f t="shared" si="13"/>
        <v>-2.8390536988721335E-2</v>
      </c>
      <c r="L99" s="17">
        <v>60550.750290000004</v>
      </c>
      <c r="M99" s="17">
        <f t="shared" si="14"/>
        <v>-1719.0683158030743</v>
      </c>
      <c r="N99" s="16">
        <f t="shared" si="15"/>
        <v>0.58075897308535107</v>
      </c>
      <c r="O99" s="47">
        <v>0.23804351500000001</v>
      </c>
      <c r="P99" s="16">
        <f t="shared" si="16"/>
        <v>5.5900000000000005E-2</v>
      </c>
      <c r="Q99" s="16">
        <v>0.23649720799999999</v>
      </c>
      <c r="R99" s="10">
        <f t="shared" si="17"/>
        <v>4.2931200000000003E-2</v>
      </c>
      <c r="S99" s="18">
        <v>0.41924102691464893</v>
      </c>
    </row>
    <row r="100" spans="1:19">
      <c r="A100" s="32" t="s">
        <v>76</v>
      </c>
      <c r="B100" s="13">
        <v>3</v>
      </c>
      <c r="C100" s="15">
        <v>0.90304614900000002</v>
      </c>
      <c r="D100" s="16">
        <v>6.685648730459301E-2</v>
      </c>
      <c r="E100" s="10">
        <f t="shared" si="9"/>
        <v>0.10345810426840001</v>
      </c>
      <c r="F100" s="16">
        <f t="shared" si="10"/>
        <v>-3.6601616963806996E-2</v>
      </c>
      <c r="G100" s="17">
        <v>1446.98</v>
      </c>
      <c r="H100" s="17">
        <f t="shared" si="11"/>
        <v>-52.961807714289449</v>
      </c>
      <c r="I100" s="10">
        <v>7.0453959581523298E-2</v>
      </c>
      <c r="J100" s="10">
        <f t="shared" si="12"/>
        <v>9.1627247235665649E-2</v>
      </c>
      <c r="K100" s="16">
        <f t="shared" si="13"/>
        <v>-2.117328765414235E-2</v>
      </c>
      <c r="L100" s="17">
        <v>1991.4554170000001</v>
      </c>
      <c r="M100" s="17">
        <f t="shared" si="14"/>
        <v>-42.165658394541012</v>
      </c>
      <c r="N100" s="16">
        <f t="shared" si="15"/>
        <v>0.80453556685681948</v>
      </c>
      <c r="O100" s="47">
        <v>0.18408586199999999</v>
      </c>
      <c r="P100" s="16">
        <f t="shared" si="16"/>
        <v>5.5900000000000005E-2</v>
      </c>
      <c r="Q100" s="16">
        <v>9.1263651000000001E-2</v>
      </c>
      <c r="R100" s="10">
        <f t="shared" si="17"/>
        <v>4.2931200000000003E-2</v>
      </c>
      <c r="S100" s="18">
        <v>0.19546443314318052</v>
      </c>
    </row>
    <row r="101" spans="1:19">
      <c r="A101" s="32" t="s">
        <v>77</v>
      </c>
      <c r="B101" s="13">
        <v>68</v>
      </c>
      <c r="C101" s="15">
        <v>1.5555417410000001</v>
      </c>
      <c r="D101" s="16">
        <v>2.319155308556619E-2</v>
      </c>
      <c r="E101" s="10">
        <f t="shared" si="9"/>
        <v>0.1501767886556</v>
      </c>
      <c r="F101" s="16">
        <f t="shared" si="10"/>
        <v>-0.1269852355700338</v>
      </c>
      <c r="G101" s="17">
        <v>28316.991000000002</v>
      </c>
      <c r="H101" s="17">
        <f t="shared" si="11"/>
        <v>-3595.8397727695274</v>
      </c>
      <c r="I101" s="10">
        <v>0.10144156364999819</v>
      </c>
      <c r="J101" s="10">
        <f t="shared" si="12"/>
        <v>0.11845595367235445</v>
      </c>
      <c r="K101" s="16">
        <f t="shared" si="13"/>
        <v>-1.701439002235626E-2</v>
      </c>
      <c r="L101" s="17">
        <v>14140.681409999999</v>
      </c>
      <c r="M101" s="17">
        <f t="shared" si="14"/>
        <v>-240.59506869162263</v>
      </c>
      <c r="N101" s="16">
        <f t="shared" si="15"/>
        <v>0.68696129026880082</v>
      </c>
      <c r="O101" s="47">
        <v>0.35031281399999997</v>
      </c>
      <c r="P101" s="16">
        <f t="shared" si="16"/>
        <v>6.3600000000000004E-2</v>
      </c>
      <c r="Q101" s="16">
        <v>0.20344406200000001</v>
      </c>
      <c r="R101" s="10">
        <f t="shared" si="17"/>
        <v>4.8844800000000001E-2</v>
      </c>
      <c r="S101" s="18">
        <v>0.31303870973119918</v>
      </c>
    </row>
    <row r="102" spans="1:19">
      <c r="A102" s="32" t="s">
        <v>78</v>
      </c>
      <c r="B102" s="13">
        <v>25</v>
      </c>
      <c r="C102" s="15">
        <v>1.6690559359999999</v>
      </c>
      <c r="D102" s="16">
        <v>0.12177432066614124</v>
      </c>
      <c r="E102" s="10">
        <f t="shared" si="9"/>
        <v>0.15830440501759999</v>
      </c>
      <c r="F102" s="16">
        <f t="shared" si="10"/>
        <v>-3.6530084351458741E-2</v>
      </c>
      <c r="G102" s="17">
        <v>1459.15</v>
      </c>
      <c r="H102" s="17">
        <f t="shared" si="11"/>
        <v>-53.302872581431025</v>
      </c>
      <c r="I102" s="10">
        <v>0.33885689079433623</v>
      </c>
      <c r="J102" s="10">
        <f t="shared" si="12"/>
        <v>0.11909680856965255</v>
      </c>
      <c r="K102" s="16">
        <f t="shared" si="13"/>
        <v>0.21976008222468368</v>
      </c>
      <c r="L102" s="17">
        <v>1005.4656579</v>
      </c>
      <c r="M102" s="17">
        <f t="shared" si="14"/>
        <v>220.96121565419966</v>
      </c>
      <c r="N102" s="16">
        <f t="shared" si="15"/>
        <v>0.64180761988275714</v>
      </c>
      <c r="O102" s="47">
        <v>0.31689426999999998</v>
      </c>
      <c r="P102" s="16">
        <f t="shared" si="16"/>
        <v>6.3600000000000004E-2</v>
      </c>
      <c r="Q102" s="16">
        <v>0.23256622599999999</v>
      </c>
      <c r="R102" s="10">
        <f t="shared" si="17"/>
        <v>4.8844800000000001E-2</v>
      </c>
      <c r="S102" s="18">
        <v>0.3581923801172428</v>
      </c>
    </row>
    <row r="103" spans="1:19">
      <c r="A103" s="32" t="s">
        <v>79</v>
      </c>
      <c r="B103" s="13">
        <v>172</v>
      </c>
      <c r="C103" s="15">
        <v>1.4939878630000001</v>
      </c>
      <c r="D103" s="16">
        <v>8.9765166566950425E-2</v>
      </c>
      <c r="E103" s="10">
        <f t="shared" si="9"/>
        <v>0.14576953099080001</v>
      </c>
      <c r="F103" s="16">
        <f t="shared" si="10"/>
        <v>-5.6004364423849581E-2</v>
      </c>
      <c r="G103" s="17">
        <v>14691.69</v>
      </c>
      <c r="H103" s="17">
        <f t="shared" si="11"/>
        <v>-822.79876076222672</v>
      </c>
      <c r="I103" s="10">
        <v>0.24020966982933412</v>
      </c>
      <c r="J103" s="10">
        <f t="shared" si="12"/>
        <v>0.14338522451012095</v>
      </c>
      <c r="K103" s="16">
        <f t="shared" si="13"/>
        <v>9.6824445319213165E-2</v>
      </c>
      <c r="L103" s="17">
        <v>6077.2043780000004</v>
      </c>
      <c r="M103" s="17">
        <f t="shared" si="14"/>
        <v>588.42194299134394</v>
      </c>
      <c r="N103" s="16">
        <f t="shared" si="15"/>
        <v>0.97540043231169393</v>
      </c>
      <c r="O103" s="47">
        <v>0.29975117899999998</v>
      </c>
      <c r="P103" s="16">
        <f t="shared" si="16"/>
        <v>6.3600000000000004E-2</v>
      </c>
      <c r="Q103" s="16">
        <v>0.21234798399999999</v>
      </c>
      <c r="R103" s="10">
        <f t="shared" si="17"/>
        <v>4.8844800000000001E-2</v>
      </c>
      <c r="S103" s="18">
        <v>2.4599567688306029E-2</v>
      </c>
    </row>
    <row r="104" spans="1:19">
      <c r="A104" s="32" t="s">
        <v>80</v>
      </c>
      <c r="B104" s="13">
        <v>44</v>
      </c>
      <c r="C104" s="15">
        <v>1.2201956270000001</v>
      </c>
      <c r="D104" s="16">
        <v>0.11229979950326104</v>
      </c>
      <c r="E104" s="10">
        <f t="shared" si="9"/>
        <v>0.12616600689320001</v>
      </c>
      <c r="F104" s="16">
        <f t="shared" si="10"/>
        <v>-1.3866207389938975E-2</v>
      </c>
      <c r="G104" s="17">
        <v>84390.399999999994</v>
      </c>
      <c r="H104" s="17">
        <f t="shared" si="11"/>
        <v>-1170.174788119906</v>
      </c>
      <c r="I104" s="10">
        <v>5.7380934805702853E-2</v>
      </c>
      <c r="J104" s="10">
        <f t="shared" si="12"/>
        <v>8.2622683462597712E-2</v>
      </c>
      <c r="K104" s="16">
        <f t="shared" si="13"/>
        <v>-2.5241748656894859E-2</v>
      </c>
      <c r="L104" s="17">
        <v>133266.08900000001</v>
      </c>
      <c r="M104" s="17">
        <f t="shared" si="14"/>
        <v>-3363.8691230253808</v>
      </c>
      <c r="N104" s="16">
        <f t="shared" si="15"/>
        <v>0.47686160326564497</v>
      </c>
      <c r="O104" s="47">
        <v>0.22406838300000001</v>
      </c>
      <c r="P104" s="16">
        <f t="shared" si="16"/>
        <v>5.5900000000000005E-2</v>
      </c>
      <c r="Q104" s="16">
        <v>0.26556696499999999</v>
      </c>
      <c r="R104" s="10">
        <f t="shared" si="17"/>
        <v>4.2931200000000003E-2</v>
      </c>
      <c r="S104" s="18">
        <v>0.52313839673435503</v>
      </c>
    </row>
    <row r="105" spans="1:19">
      <c r="A105" s="32" t="s">
        <v>81</v>
      </c>
      <c r="B105" s="13">
        <v>7</v>
      </c>
      <c r="C105" s="15">
        <v>1.226387474</v>
      </c>
      <c r="D105" s="16">
        <v>-4.8286122414368401E-2</v>
      </c>
      <c r="E105" s="10">
        <f t="shared" si="9"/>
        <v>0.1266093431384</v>
      </c>
      <c r="F105" s="16">
        <f t="shared" si="10"/>
        <v>-0.17489546555276841</v>
      </c>
      <c r="G105" s="17">
        <v>154132.07</v>
      </c>
      <c r="H105" s="17">
        <f t="shared" si="11"/>
        <v>-26957.000139261891</v>
      </c>
      <c r="I105" s="10">
        <v>4.9924605841698728E-2</v>
      </c>
      <c r="J105" s="10">
        <f t="shared" si="12"/>
        <v>8.4030335275039697E-2</v>
      </c>
      <c r="K105" s="16">
        <f t="shared" si="13"/>
        <v>-3.4105729433340969E-2</v>
      </c>
      <c r="L105" s="17">
        <v>291464.01380000002</v>
      </c>
      <c r="M105" s="17">
        <f t="shared" si="14"/>
        <v>-9940.5927942183589</v>
      </c>
      <c r="N105" s="16">
        <f t="shared" si="15"/>
        <v>0.49115735284736806</v>
      </c>
      <c r="O105" s="47">
        <v>0.23286324799999999</v>
      </c>
      <c r="P105" s="16">
        <f t="shared" si="16"/>
        <v>5.5900000000000005E-2</v>
      </c>
      <c r="Q105" s="16">
        <v>0.19863367200000001</v>
      </c>
      <c r="R105" s="10">
        <f t="shared" si="17"/>
        <v>4.2931200000000003E-2</v>
      </c>
      <c r="S105" s="18">
        <v>0.50884264715263194</v>
      </c>
    </row>
    <row r="106" spans="1:19">
      <c r="A106" s="32" t="s">
        <v>82</v>
      </c>
      <c r="B106" s="13">
        <v>16</v>
      </c>
      <c r="C106" s="15">
        <v>0.98720834199999996</v>
      </c>
      <c r="D106" s="16">
        <v>3.1976612994213692E-2</v>
      </c>
      <c r="E106" s="10">
        <f t="shared" si="9"/>
        <v>0.10948411728719999</v>
      </c>
      <c r="F106" s="16">
        <f t="shared" si="10"/>
        <v>-7.7507504292986307E-2</v>
      </c>
      <c r="G106" s="17">
        <v>2481.7199999999998</v>
      </c>
      <c r="H106" s="17">
        <f t="shared" si="11"/>
        <v>-192.35192355398996</v>
      </c>
      <c r="I106" s="10">
        <v>-2.1875778342112405E-3</v>
      </c>
      <c r="J106" s="10">
        <f t="shared" si="12"/>
        <v>9.9171804187962648E-2</v>
      </c>
      <c r="K106" s="16">
        <f t="shared" si="13"/>
        <v>-0.10135938202217389</v>
      </c>
      <c r="L106" s="17">
        <v>2130.0195869999998</v>
      </c>
      <c r="M106" s="17">
        <f t="shared" si="14"/>
        <v>-215.89746903344601</v>
      </c>
      <c r="N106" s="16">
        <f t="shared" si="15"/>
        <v>0.84505092309123031</v>
      </c>
      <c r="O106" s="47">
        <v>0.229294899</v>
      </c>
      <c r="P106" s="16">
        <f t="shared" si="16"/>
        <v>5.5900000000000005E-2</v>
      </c>
      <c r="Q106" s="16">
        <v>0.136776975</v>
      </c>
      <c r="R106" s="10">
        <f t="shared" si="17"/>
        <v>4.2931200000000003E-2</v>
      </c>
      <c r="S106" s="18">
        <v>0.15494907690876966</v>
      </c>
    </row>
    <row r="107" spans="1:19">
      <c r="A107" s="32" t="s">
        <v>83</v>
      </c>
      <c r="B107" s="13">
        <v>19</v>
      </c>
      <c r="C107" s="15">
        <v>1.367236989</v>
      </c>
      <c r="D107" s="16">
        <v>0.11648891346105754</v>
      </c>
      <c r="E107" s="10">
        <f t="shared" si="9"/>
        <v>0.13669416841240001</v>
      </c>
      <c r="F107" s="16">
        <f t="shared" si="10"/>
        <v>-2.0205254951342469E-2</v>
      </c>
      <c r="G107" s="17">
        <v>73977.100000000006</v>
      </c>
      <c r="H107" s="17">
        <f t="shared" si="11"/>
        <v>-1494.726166060957</v>
      </c>
      <c r="I107" s="10">
        <v>6.7173686606644981E-2</v>
      </c>
      <c r="J107" s="10">
        <f t="shared" si="12"/>
        <v>0.10300673075216081</v>
      </c>
      <c r="K107" s="16">
        <f t="shared" si="13"/>
        <v>-3.583304414551583E-2</v>
      </c>
      <c r="L107" s="17">
        <v>134620.4302</v>
      </c>
      <c r="M107" s="17">
        <f t="shared" si="14"/>
        <v>-4823.8598182449323</v>
      </c>
      <c r="N107" s="16">
        <f t="shared" si="15"/>
        <v>0.61653181725681949</v>
      </c>
      <c r="O107" s="47">
        <v>0.29364148600000001</v>
      </c>
      <c r="P107" s="16">
        <f t="shared" si="16"/>
        <v>6.3600000000000004E-2</v>
      </c>
      <c r="Q107" s="16">
        <v>0.28862809499999997</v>
      </c>
      <c r="R107" s="10">
        <f t="shared" si="17"/>
        <v>4.8844800000000001E-2</v>
      </c>
      <c r="S107" s="18">
        <v>0.38346818274318045</v>
      </c>
    </row>
    <row r="108" spans="1:19">
      <c r="A108" s="32" t="s">
        <v>84</v>
      </c>
      <c r="B108" s="13">
        <v>1</v>
      </c>
      <c r="C108" s="15">
        <v>0.59408545700000004</v>
      </c>
      <c r="D108" s="16">
        <v>0.11148913373738666</v>
      </c>
      <c r="E108" s="10">
        <f t="shared" si="9"/>
        <v>8.1336518721199999E-2</v>
      </c>
      <c r="F108" s="16">
        <f t="shared" si="10"/>
        <v>3.0152615016186657E-2</v>
      </c>
      <c r="G108" s="17">
        <v>25013.200000000001</v>
      </c>
      <c r="H108" s="17">
        <f t="shared" si="11"/>
        <v>754.21338992288008</v>
      </c>
      <c r="I108" s="10">
        <v>0.25803102209532119</v>
      </c>
      <c r="J108" s="10">
        <f t="shared" si="12"/>
        <v>7.5439270633851377E-2</v>
      </c>
      <c r="K108" s="16">
        <f t="shared" si="13"/>
        <v>0.18259175146146983</v>
      </c>
      <c r="L108" s="17">
        <v>11253.74</v>
      </c>
      <c r="M108" s="17">
        <f t="shared" si="14"/>
        <v>2054.8400970920015</v>
      </c>
      <c r="N108" s="16">
        <f t="shared" si="15"/>
        <v>0.84644709941976581</v>
      </c>
      <c r="O108" s="47">
        <v>0.13953064200000001</v>
      </c>
      <c r="P108" s="16">
        <f t="shared" si="16"/>
        <v>5.5900000000000005E-2</v>
      </c>
      <c r="Q108" s="16">
        <v>0.25788354200000002</v>
      </c>
      <c r="R108" s="10">
        <f t="shared" si="17"/>
        <v>4.2931200000000003E-2</v>
      </c>
      <c r="S108" s="18">
        <v>0.15355290058023421</v>
      </c>
    </row>
    <row r="109" spans="1:19">
      <c r="A109" s="32" t="s">
        <v>85</v>
      </c>
      <c r="B109" s="13">
        <v>18</v>
      </c>
      <c r="C109" s="15">
        <v>0.88956795200000005</v>
      </c>
      <c r="D109" s="16">
        <v>0.11458947894235896</v>
      </c>
      <c r="E109" s="10">
        <f t="shared" si="9"/>
        <v>0.10249306536320001</v>
      </c>
      <c r="F109" s="16">
        <f t="shared" si="10"/>
        <v>1.2096413579158957E-2</v>
      </c>
      <c r="G109" s="17">
        <v>14814.1</v>
      </c>
      <c r="H109" s="17">
        <f t="shared" si="11"/>
        <v>179.19748040301872</v>
      </c>
      <c r="I109" s="10">
        <v>8.7354183912446801E-2</v>
      </c>
      <c r="J109" s="10">
        <f t="shared" si="12"/>
        <v>8.651536874675704E-2</v>
      </c>
      <c r="K109" s="16">
        <f t="shared" si="13"/>
        <v>8.3881516568976022E-4</v>
      </c>
      <c r="L109" s="17">
        <v>21334.00663</v>
      </c>
      <c r="M109" s="17">
        <f t="shared" si="14"/>
        <v>17.895288306169892</v>
      </c>
      <c r="N109" s="16">
        <f t="shared" si="15"/>
        <v>0.73174620171794191</v>
      </c>
      <c r="O109" s="47">
        <v>0.21939493299999999</v>
      </c>
      <c r="P109" s="16">
        <f t="shared" si="16"/>
        <v>5.5900000000000005E-2</v>
      </c>
      <c r="Q109" s="16">
        <v>0.27586436399999997</v>
      </c>
      <c r="R109" s="10">
        <f t="shared" si="17"/>
        <v>4.2931200000000003E-2</v>
      </c>
      <c r="S109" s="18">
        <v>0.26825379828205803</v>
      </c>
    </row>
    <row r="110" spans="1:19">
      <c r="A110" s="32" t="s">
        <v>86</v>
      </c>
      <c r="B110" s="13">
        <v>20</v>
      </c>
      <c r="C110" s="15">
        <v>0.23824547600000001</v>
      </c>
      <c r="D110" s="16">
        <v>3.6618105751920607E-2</v>
      </c>
      <c r="E110" s="10">
        <f t="shared" si="9"/>
        <v>5.5858376081600006E-2</v>
      </c>
      <c r="F110" s="16">
        <f t="shared" si="10"/>
        <v>-1.9240270329679399E-2</v>
      </c>
      <c r="G110" s="17">
        <v>110095.4</v>
      </c>
      <c r="H110" s="17">
        <f>F110*G110</f>
        <v>-2118.2652580541853</v>
      </c>
      <c r="I110" s="10">
        <v>9.8803332408455864E-3</v>
      </c>
      <c r="J110" s="10">
        <f t="shared" si="12"/>
        <v>4.8803332465882879E-2</v>
      </c>
      <c r="K110" s="16">
        <f t="shared" si="13"/>
        <v>-3.8922999225037294E-2</v>
      </c>
      <c r="L110" s="17">
        <v>268967.49099999998</v>
      </c>
      <c r="M110" s="17">
        <f t="shared" si="14"/>
        <v>-10469.021443753225</v>
      </c>
      <c r="N110" s="16">
        <f t="shared" si="15"/>
        <v>0.45424711698953513</v>
      </c>
      <c r="O110" s="47">
        <v>0.159236927</v>
      </c>
      <c r="P110" s="16">
        <f t="shared" si="16"/>
        <v>5.5900000000000005E-2</v>
      </c>
      <c r="Q110" s="16">
        <v>0.243418101</v>
      </c>
      <c r="R110" s="10">
        <f t="shared" si="17"/>
        <v>4.2931200000000003E-2</v>
      </c>
      <c r="S110" s="18">
        <v>0.54575288301046487</v>
      </c>
    </row>
    <row r="111" spans="1:19">
      <c r="A111" s="32" t="s">
        <v>87</v>
      </c>
      <c r="B111" s="13">
        <v>35</v>
      </c>
      <c r="C111" s="15">
        <v>0.67965698600000002</v>
      </c>
      <c r="D111" s="16">
        <v>5.6647237407359649E-2</v>
      </c>
      <c r="E111" s="10">
        <f>$E$9+C111*$E$10</f>
        <v>8.7463440197599995E-2</v>
      </c>
      <c r="F111" s="16">
        <f>D111-E111</f>
        <v>-3.0816202790240346E-2</v>
      </c>
      <c r="G111" s="17">
        <v>20158.599999999999</v>
      </c>
      <c r="H111" s="17">
        <f>F111*G111</f>
        <v>-621.21150556733903</v>
      </c>
      <c r="I111" s="16">
        <v>4.3740736340905702E-2</v>
      </c>
      <c r="J111" s="13"/>
      <c r="K111" s="13"/>
      <c r="L111" s="17">
        <v>26733.86753</v>
      </c>
      <c r="M111" s="13"/>
      <c r="N111" s="13"/>
      <c r="O111" s="47">
        <v>0.14831242</v>
      </c>
      <c r="P111" s="13"/>
      <c r="Q111" s="16">
        <v>0.31587388</v>
      </c>
      <c r="R111" s="13"/>
      <c r="S111" s="19">
        <v>0.43327795344883296</v>
      </c>
    </row>
    <row r="112" spans="1:19" s="1" customFormat="1">
      <c r="A112" s="32" t="s">
        <v>126</v>
      </c>
      <c r="B112" s="13">
        <v>0</v>
      </c>
      <c r="C112" s="15">
        <v>0</v>
      </c>
      <c r="D112" s="16" t="s">
        <v>125</v>
      </c>
      <c r="E112" s="10">
        <f>$E$9+C112*$E$10</f>
        <v>3.8800000000000001E-2</v>
      </c>
      <c r="F112" s="16" t="e">
        <f>D112-E112</f>
        <v>#VALUE!</v>
      </c>
      <c r="G112" s="24">
        <v>0</v>
      </c>
      <c r="H112" s="17" t="e">
        <f>F112*G112</f>
        <v>#VALUE!</v>
      </c>
      <c r="I112" s="23" t="s">
        <v>125</v>
      </c>
      <c r="J112" s="22"/>
      <c r="K112" s="22"/>
      <c r="L112" s="24">
        <v>0</v>
      </c>
      <c r="M112" s="22"/>
      <c r="N112" s="22"/>
      <c r="O112" s="47">
        <v>0</v>
      </c>
      <c r="P112" s="22"/>
      <c r="Q112" s="23">
        <v>0</v>
      </c>
      <c r="R112" s="22"/>
      <c r="S112" s="25" t="s">
        <v>125</v>
      </c>
    </row>
    <row r="113" spans="1:19" s="1" customFormat="1">
      <c r="A113" s="32" t="s">
        <v>127</v>
      </c>
      <c r="B113" s="13">
        <v>0</v>
      </c>
      <c r="C113" s="15">
        <v>0</v>
      </c>
      <c r="D113" s="16">
        <v>6.7911927302692562E-2</v>
      </c>
      <c r="E113" s="10">
        <f>$E$9+C113*$E$10</f>
        <v>3.8800000000000001E-2</v>
      </c>
      <c r="F113" s="16">
        <f>D113-E113</f>
        <v>2.9111927302692561E-2</v>
      </c>
      <c r="G113" s="28">
        <v>0</v>
      </c>
      <c r="H113" s="17">
        <f>F113*G113</f>
        <v>0</v>
      </c>
      <c r="I113" s="27">
        <v>3.711481525994486E-2</v>
      </c>
      <c r="J113" s="26"/>
      <c r="K113" s="26"/>
      <c r="L113" s="28">
        <v>0</v>
      </c>
      <c r="M113" s="26"/>
      <c r="N113" s="26"/>
      <c r="O113" s="47">
        <v>0</v>
      </c>
      <c r="P113" s="26"/>
      <c r="Q113" s="27">
        <v>0</v>
      </c>
      <c r="R113" s="26"/>
      <c r="S113" s="29" t="s">
        <v>125</v>
      </c>
    </row>
    <row r="114" spans="1:19">
      <c r="A114" s="32" t="s">
        <v>128</v>
      </c>
      <c r="B114" s="13">
        <v>3974</v>
      </c>
      <c r="C114" s="15">
        <v>1.0636599739999999</v>
      </c>
      <c r="D114" s="16">
        <v>6.7911927302692562E-2</v>
      </c>
      <c r="E114" s="13"/>
      <c r="F114" s="13"/>
      <c r="G114" s="17">
        <v>5179727.9060000004</v>
      </c>
      <c r="H114" s="13"/>
      <c r="I114" s="16">
        <v>3.711481525994486E-2</v>
      </c>
      <c r="J114" s="13"/>
      <c r="K114" s="13"/>
      <c r="L114" s="17">
        <v>7906396.4024</v>
      </c>
      <c r="M114" s="13"/>
      <c r="N114" s="13"/>
      <c r="O114" s="47">
        <v>0.2307603</v>
      </c>
      <c r="P114" s="13"/>
      <c r="Q114" s="16">
        <v>0.25799591900000002</v>
      </c>
      <c r="R114" s="13"/>
      <c r="S114" s="19">
        <v>0.53723283399547606</v>
      </c>
    </row>
    <row r="115" spans="1:19">
      <c r="A115" s="32" t="s">
        <v>124</v>
      </c>
      <c r="B115" s="13">
        <v>3789</v>
      </c>
      <c r="C115" s="15">
        <v>1.0665079034172602</v>
      </c>
      <c r="D115" s="16">
        <v>7.7407725397032875E-2</v>
      </c>
      <c r="E115" s="13"/>
      <c r="F115" s="13"/>
      <c r="G115" s="17">
        <v>3983400.3960000011</v>
      </c>
      <c r="H115" s="13"/>
      <c r="I115" s="16">
        <v>4.8124666865737464E-2</v>
      </c>
      <c r="J115" s="13"/>
      <c r="K115" s="13"/>
      <c r="L115" s="17">
        <v>5789144.8501512017</v>
      </c>
      <c r="M115" s="13"/>
      <c r="N115" s="13"/>
      <c r="O115" s="47">
        <v>0.23186660542623377</v>
      </c>
      <c r="P115" s="13"/>
      <c r="Q115" s="16">
        <v>0.25804243333966753</v>
      </c>
      <c r="R115" s="13"/>
      <c r="S115" s="19">
        <v>0.34438242421845938</v>
      </c>
    </row>
  </sheetData>
  <mergeCells count="9">
    <mergeCell ref="B7:G7"/>
    <mergeCell ref="B3:E3"/>
    <mergeCell ref="F3:G3"/>
    <mergeCell ref="I1:J6"/>
    <mergeCell ref="B1:G1"/>
    <mergeCell ref="B2:G2"/>
    <mergeCell ref="B4:G4"/>
    <mergeCell ref="B5:G5"/>
    <mergeCell ref="B6:G6"/>
  </mergeCells>
  <pageMargins left="0.75" right="0.75" top="1" bottom="1" header="0.5" footer="0.5"/>
  <pageSetup orientation="portrait" horizontalDpi="4294967292" verticalDpi="4294967292"/>
  <headerFooter alignWithMargins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Variables &amp; FAQ</vt:lpstr>
      <vt:lpstr>Industry Averages</vt:lpstr>
    </vt:vector>
  </TitlesOfParts>
  <Company>Stern School of Business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Iweze</dc:creator>
  <cp:lastModifiedBy>Dennis Ezimechine Iweze</cp:lastModifiedBy>
  <dcterms:created xsi:type="dcterms:W3CDTF">2014-01-06T21:28:12Z</dcterms:created>
  <dcterms:modified xsi:type="dcterms:W3CDTF">2023-10-23T11:53:21Z</dcterms:modified>
</cp:coreProperties>
</file>