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827"/>
  <workbookPr/>
  <mc:AlternateContent xmlns:mc="http://schemas.openxmlformats.org/markup-compatibility/2006">
    <mc:Choice Requires="x15">
      <x15ac:absPath xmlns:x15ac="http://schemas.microsoft.com/office/spreadsheetml/2010/11/ac" url="C:\Users\Dennis Iweze\Downloads\"/>
    </mc:Choice>
  </mc:AlternateContent>
  <xr:revisionPtr revIDLastSave="0" documentId="8_{CDA95454-974F-45A9-9F12-4D1736F541E8}" xr6:coauthVersionLast="47" xr6:coauthVersionMax="47" xr10:uidLastSave="{00000000-0000-0000-0000-000000000000}"/>
  <bookViews>
    <workbookView xWindow="-108" yWindow="-108" windowWidth="23256" windowHeight="12456" tabRatio="500" activeTab="1"/>
  </bookViews>
  <sheets>
    <sheet name="Variables &amp; FAQ" sheetId="2" r:id="rId1"/>
    <sheet name="Industry Averages" sheetId="1" r:id="rId2"/>
  </sheets>
  <definedNames>
    <definedName name="_xlnm.Print_Area" localSheetId="1">'Industry Averages'!$A$19:$M$115</definedName>
    <definedName name="_xlnm.Print_Titles" localSheetId="1">'Industry Averages'!$19:$19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4" i="1" l="1"/>
  <c r="F114" i="1"/>
  <c r="H114" i="1"/>
  <c r="E112" i="1"/>
  <c r="F112" i="1"/>
  <c r="H112" i="1"/>
  <c r="E110" i="1"/>
  <c r="E108" i="1"/>
  <c r="F108" i="1"/>
  <c r="H108" i="1"/>
  <c r="E106" i="1"/>
  <c r="F106" i="1"/>
  <c r="H106" i="1"/>
  <c r="E104" i="1"/>
  <c r="F104" i="1"/>
  <c r="H104" i="1"/>
  <c r="E102" i="1"/>
  <c r="F102" i="1"/>
  <c r="H102" i="1"/>
  <c r="E100" i="1"/>
  <c r="F100" i="1"/>
  <c r="H100" i="1"/>
  <c r="E98" i="1"/>
  <c r="F98" i="1"/>
  <c r="H98" i="1"/>
  <c r="E96" i="1"/>
  <c r="E94" i="1"/>
  <c r="F94" i="1"/>
  <c r="H94" i="1"/>
  <c r="E92" i="1"/>
  <c r="F92" i="1"/>
  <c r="H92" i="1"/>
  <c r="E90" i="1"/>
  <c r="F90" i="1"/>
  <c r="H90" i="1"/>
  <c r="E88" i="1"/>
  <c r="F88" i="1"/>
  <c r="H88" i="1"/>
  <c r="E86" i="1"/>
  <c r="E84" i="1"/>
  <c r="F84" i="1"/>
  <c r="H84" i="1"/>
  <c r="E82" i="1"/>
  <c r="E80" i="1"/>
  <c r="E78" i="1"/>
  <c r="F78" i="1"/>
  <c r="H78" i="1"/>
  <c r="E76" i="1"/>
  <c r="F76" i="1"/>
  <c r="H76" i="1"/>
  <c r="E74" i="1"/>
  <c r="F74" i="1"/>
  <c r="H74" i="1"/>
  <c r="E72" i="1"/>
  <c r="E70" i="1"/>
  <c r="E68" i="1"/>
  <c r="E66" i="1"/>
  <c r="F66" i="1"/>
  <c r="H66" i="1"/>
  <c r="E64" i="1"/>
  <c r="F64" i="1"/>
  <c r="H64" i="1"/>
  <c r="E62" i="1"/>
  <c r="F62" i="1"/>
  <c r="H62" i="1"/>
  <c r="E60" i="1"/>
  <c r="E58" i="1"/>
  <c r="F58" i="1"/>
  <c r="H58" i="1"/>
  <c r="E56" i="1"/>
  <c r="E54" i="1"/>
  <c r="F54" i="1"/>
  <c r="H54" i="1"/>
  <c r="E52" i="1"/>
  <c r="F52" i="1"/>
  <c r="H52" i="1"/>
  <c r="E48" i="1"/>
  <c r="F48" i="1"/>
  <c r="H48" i="1"/>
  <c r="E46" i="1"/>
  <c r="F46" i="1"/>
  <c r="H46" i="1"/>
  <c r="E44" i="1"/>
  <c r="F44" i="1"/>
  <c r="H44" i="1"/>
  <c r="E42" i="1"/>
  <c r="E40" i="1"/>
  <c r="F40" i="1"/>
  <c r="H40" i="1"/>
  <c r="E38" i="1"/>
  <c r="F38" i="1"/>
  <c r="H38" i="1"/>
  <c r="E34" i="1"/>
  <c r="E32" i="1"/>
  <c r="F32" i="1"/>
  <c r="H32" i="1"/>
  <c r="E30" i="1"/>
  <c r="E28" i="1"/>
  <c r="F28" i="1"/>
  <c r="H28" i="1"/>
  <c r="E26" i="1"/>
  <c r="E24" i="1"/>
  <c r="E22" i="1"/>
  <c r="P28" i="1"/>
  <c r="R28" i="1"/>
  <c r="P86" i="1"/>
  <c r="R86" i="1"/>
  <c r="N109" i="1"/>
  <c r="N108" i="1"/>
  <c r="N100" i="1"/>
  <c r="N93" i="1"/>
  <c r="N92" i="1"/>
  <c r="N87" i="1"/>
  <c r="N86" i="1"/>
  <c r="N85" i="1"/>
  <c r="N84" i="1"/>
  <c r="N79" i="1"/>
  <c r="N78" i="1"/>
  <c r="N69" i="1"/>
  <c r="N68" i="1"/>
  <c r="N61" i="1"/>
  <c r="N60" i="1"/>
  <c r="N55" i="1"/>
  <c r="N54" i="1"/>
  <c r="N53" i="1"/>
  <c r="N52" i="1"/>
  <c r="N47" i="1"/>
  <c r="N46" i="1"/>
  <c r="N37" i="1"/>
  <c r="N36" i="1"/>
  <c r="N29" i="1"/>
  <c r="N28" i="1"/>
  <c r="N23" i="1"/>
  <c r="N22" i="1"/>
  <c r="N21" i="1"/>
  <c r="N20" i="1"/>
  <c r="P100" i="1"/>
  <c r="R100" i="1"/>
  <c r="P93" i="1"/>
  <c r="R93" i="1"/>
  <c r="P69" i="1"/>
  <c r="R69" i="1"/>
  <c r="P68" i="1"/>
  <c r="R68" i="1"/>
  <c r="P52" i="1"/>
  <c r="R52" i="1"/>
  <c r="P45" i="1"/>
  <c r="R45" i="1"/>
  <c r="P20" i="1"/>
  <c r="R20" i="1"/>
  <c r="E50" i="1"/>
  <c r="F50" i="1"/>
  <c r="H50" i="1"/>
  <c r="E20" i="1"/>
  <c r="F20" i="1"/>
  <c r="H20" i="1"/>
  <c r="N77" i="1"/>
  <c r="N76" i="1"/>
  <c r="N45" i="1"/>
  <c r="N44" i="1"/>
  <c r="P37" i="1"/>
  <c r="R37" i="1"/>
  <c r="E115" i="1"/>
  <c r="F115" i="1"/>
  <c r="H115" i="1"/>
  <c r="E113" i="1"/>
  <c r="F113" i="1"/>
  <c r="H113" i="1"/>
  <c r="E111" i="1"/>
  <c r="F111" i="1"/>
  <c r="H111" i="1"/>
  <c r="E109" i="1"/>
  <c r="F109" i="1"/>
  <c r="H109" i="1"/>
  <c r="E107" i="1"/>
  <c r="F107" i="1"/>
  <c r="H107" i="1"/>
  <c r="E105" i="1"/>
  <c r="E103" i="1"/>
  <c r="F103" i="1"/>
  <c r="H103" i="1"/>
  <c r="E101" i="1"/>
  <c r="F101" i="1"/>
  <c r="H101" i="1"/>
  <c r="E99" i="1"/>
  <c r="F99" i="1"/>
  <c r="H99" i="1"/>
  <c r="E97" i="1"/>
  <c r="F97" i="1"/>
  <c r="H97" i="1"/>
  <c r="E95" i="1"/>
  <c r="E93" i="1"/>
  <c r="F93" i="1"/>
  <c r="H93" i="1"/>
  <c r="E91" i="1"/>
  <c r="E89" i="1"/>
  <c r="F89" i="1"/>
  <c r="H89" i="1"/>
  <c r="E87" i="1"/>
  <c r="F87" i="1"/>
  <c r="H87" i="1"/>
  <c r="E85" i="1"/>
  <c r="F85" i="1"/>
  <c r="H85" i="1"/>
  <c r="E83" i="1"/>
  <c r="F83" i="1"/>
  <c r="H83" i="1"/>
  <c r="E81" i="1"/>
  <c r="F81" i="1"/>
  <c r="H81" i="1"/>
  <c r="E79" i="1"/>
  <c r="E77" i="1"/>
  <c r="F77" i="1"/>
  <c r="H77" i="1"/>
  <c r="E75" i="1"/>
  <c r="F75" i="1"/>
  <c r="H75" i="1"/>
  <c r="E73" i="1"/>
  <c r="F73" i="1"/>
  <c r="H73" i="1"/>
  <c r="E71" i="1"/>
  <c r="F71" i="1"/>
  <c r="H71" i="1"/>
  <c r="E69" i="1"/>
  <c r="F69" i="1"/>
  <c r="H69" i="1"/>
  <c r="E67" i="1"/>
  <c r="F67" i="1"/>
  <c r="H67" i="1"/>
  <c r="E65" i="1"/>
  <c r="E63" i="1"/>
  <c r="E61" i="1"/>
  <c r="F61" i="1"/>
  <c r="H61" i="1"/>
  <c r="E59" i="1"/>
  <c r="F59" i="1"/>
  <c r="H59" i="1"/>
  <c r="E57" i="1"/>
  <c r="F57" i="1"/>
  <c r="H57" i="1"/>
  <c r="E55" i="1"/>
  <c r="F55" i="1"/>
  <c r="H55" i="1"/>
  <c r="E53" i="1"/>
  <c r="F53" i="1"/>
  <c r="H53" i="1"/>
  <c r="E51" i="1"/>
  <c r="F51" i="1"/>
  <c r="H51" i="1"/>
  <c r="E49" i="1"/>
  <c r="F49" i="1"/>
  <c r="H49" i="1"/>
  <c r="E47" i="1"/>
  <c r="F47" i="1"/>
  <c r="H47" i="1"/>
  <c r="E45" i="1"/>
  <c r="F45" i="1"/>
  <c r="H45" i="1"/>
  <c r="E43" i="1"/>
  <c r="F43" i="1"/>
  <c r="H43" i="1"/>
  <c r="E41" i="1"/>
  <c r="F41" i="1"/>
  <c r="H41" i="1"/>
  <c r="E39" i="1"/>
  <c r="F39" i="1"/>
  <c r="H39" i="1"/>
  <c r="E37" i="1"/>
  <c r="F37" i="1"/>
  <c r="H37" i="1"/>
  <c r="E35" i="1"/>
  <c r="F35" i="1"/>
  <c r="H35" i="1"/>
  <c r="E33" i="1"/>
  <c r="E31" i="1"/>
  <c r="F31" i="1"/>
  <c r="H31" i="1"/>
  <c r="E29" i="1"/>
  <c r="F29" i="1"/>
  <c r="H29" i="1"/>
  <c r="E27" i="1"/>
  <c r="F27" i="1"/>
  <c r="H27" i="1"/>
  <c r="E25" i="1"/>
  <c r="F25" i="1"/>
  <c r="H25" i="1"/>
  <c r="E23" i="1"/>
  <c r="F23" i="1"/>
  <c r="H23" i="1"/>
  <c r="E21" i="1"/>
  <c r="F21" i="1"/>
  <c r="H21" i="1"/>
  <c r="P115" i="1"/>
  <c r="R115" i="1"/>
  <c r="P114" i="1"/>
  <c r="R114" i="1"/>
  <c r="P106" i="1"/>
  <c r="R106" i="1"/>
  <c r="P105" i="1"/>
  <c r="R105" i="1"/>
  <c r="P98" i="1"/>
  <c r="R98" i="1"/>
  <c r="P97" i="1"/>
  <c r="R97" i="1"/>
  <c r="P90" i="1"/>
  <c r="R90" i="1"/>
  <c r="P82" i="1"/>
  <c r="R82" i="1"/>
  <c r="P81" i="1"/>
  <c r="R81" i="1"/>
  <c r="P72" i="1"/>
  <c r="R72" i="1"/>
  <c r="P62" i="1"/>
  <c r="R62" i="1"/>
  <c r="P56" i="1"/>
  <c r="R56" i="1"/>
  <c r="P55" i="1"/>
  <c r="R55" i="1"/>
  <c r="P47" i="1"/>
  <c r="R47" i="1"/>
  <c r="J47" i="1"/>
  <c r="K47" i="1"/>
  <c r="M47" i="1"/>
  <c r="P38" i="1"/>
  <c r="R38" i="1"/>
  <c r="P35" i="1"/>
  <c r="R35" i="1"/>
  <c r="P30" i="1"/>
  <c r="R30" i="1"/>
  <c r="P22" i="1"/>
  <c r="R22" i="1"/>
  <c r="E36" i="1"/>
  <c r="N115" i="1"/>
  <c r="N114" i="1"/>
  <c r="N113" i="1"/>
  <c r="N112" i="1"/>
  <c r="N111" i="1"/>
  <c r="N110" i="1"/>
  <c r="N107" i="1"/>
  <c r="N106" i="1"/>
  <c r="N105" i="1"/>
  <c r="N104" i="1"/>
  <c r="N103" i="1"/>
  <c r="N102" i="1"/>
  <c r="N101" i="1"/>
  <c r="N99" i="1"/>
  <c r="N98" i="1"/>
  <c r="N97" i="1"/>
  <c r="N96" i="1"/>
  <c r="N95" i="1"/>
  <c r="N94" i="1"/>
  <c r="N91" i="1"/>
  <c r="N90" i="1"/>
  <c r="N89" i="1"/>
  <c r="N88" i="1"/>
  <c r="N83" i="1"/>
  <c r="N82" i="1"/>
  <c r="N81" i="1"/>
  <c r="N80" i="1"/>
  <c r="N75" i="1"/>
  <c r="N74" i="1"/>
  <c r="N73" i="1"/>
  <c r="N72" i="1"/>
  <c r="N71" i="1"/>
  <c r="N70" i="1"/>
  <c r="N67" i="1"/>
  <c r="N66" i="1"/>
  <c r="N65" i="1"/>
  <c r="N64" i="1"/>
  <c r="N63" i="1"/>
  <c r="N62" i="1"/>
  <c r="N59" i="1"/>
  <c r="N58" i="1"/>
  <c r="N57" i="1"/>
  <c r="N56" i="1"/>
  <c r="N51" i="1"/>
  <c r="N50" i="1"/>
  <c r="N49" i="1"/>
  <c r="N48" i="1"/>
  <c r="N43" i="1"/>
  <c r="N42" i="1"/>
  <c r="N41" i="1"/>
  <c r="N40" i="1"/>
  <c r="N39" i="1"/>
  <c r="N38" i="1"/>
  <c r="N35" i="1"/>
  <c r="N34" i="1"/>
  <c r="N33" i="1"/>
  <c r="N32" i="1"/>
  <c r="N31" i="1"/>
  <c r="N30" i="1"/>
  <c r="N27" i="1"/>
  <c r="N26" i="1"/>
  <c r="N25" i="1"/>
  <c r="N24" i="1"/>
  <c r="F33" i="1"/>
  <c r="H33" i="1"/>
  <c r="F95" i="1"/>
  <c r="H95" i="1"/>
  <c r="J93" i="1"/>
  <c r="K93" i="1"/>
  <c r="M93" i="1"/>
  <c r="F24" i="1"/>
  <c r="H24" i="1"/>
  <c r="F26" i="1"/>
  <c r="H26" i="1"/>
  <c r="F30" i="1"/>
  <c r="H30" i="1"/>
  <c r="F42" i="1"/>
  <c r="H42" i="1"/>
  <c r="F56" i="1"/>
  <c r="H56" i="1"/>
  <c r="F68" i="1"/>
  <c r="H68" i="1"/>
  <c r="F72" i="1"/>
  <c r="H72" i="1"/>
  <c r="F82" i="1"/>
  <c r="H82" i="1"/>
  <c r="F96" i="1"/>
  <c r="H96" i="1"/>
  <c r="F110" i="1"/>
  <c r="H110" i="1"/>
  <c r="J114" i="1"/>
  <c r="K114" i="1"/>
  <c r="M114" i="1"/>
  <c r="J38" i="1"/>
  <c r="K38" i="1"/>
  <c r="M38" i="1"/>
  <c r="J55" i="1"/>
  <c r="K55" i="1"/>
  <c r="M55" i="1"/>
  <c r="J52" i="1"/>
  <c r="K52" i="1"/>
  <c r="M52" i="1"/>
  <c r="J90" i="1"/>
  <c r="K90" i="1"/>
  <c r="M90" i="1"/>
  <c r="J62" i="1"/>
  <c r="K62" i="1"/>
  <c r="M62" i="1"/>
  <c r="J30" i="1"/>
  <c r="K30" i="1"/>
  <c r="M30" i="1"/>
  <c r="J106" i="1"/>
  <c r="K106" i="1"/>
  <c r="M106" i="1"/>
  <c r="P39" i="1"/>
  <c r="R39" i="1"/>
  <c r="J39" i="1"/>
  <c r="K39" i="1"/>
  <c r="M39" i="1"/>
  <c r="P73" i="1"/>
  <c r="R73" i="1"/>
  <c r="J73" i="1"/>
  <c r="K73" i="1"/>
  <c r="M73" i="1"/>
  <c r="P21" i="1"/>
  <c r="R21" i="1"/>
  <c r="J21" i="1"/>
  <c r="K21" i="1"/>
  <c r="M21" i="1"/>
  <c r="P49" i="1"/>
  <c r="R49" i="1"/>
  <c r="J49" i="1"/>
  <c r="K49" i="1"/>
  <c r="M49" i="1"/>
  <c r="P83" i="1"/>
  <c r="R83" i="1"/>
  <c r="J83" i="1"/>
  <c r="K83" i="1"/>
  <c r="M83" i="1"/>
  <c r="P54" i="1"/>
  <c r="R54" i="1"/>
  <c r="J54" i="1"/>
  <c r="K54" i="1"/>
  <c r="M54" i="1"/>
  <c r="P46" i="1"/>
  <c r="R46" i="1"/>
  <c r="J46" i="1"/>
  <c r="K46" i="1"/>
  <c r="M46" i="1"/>
  <c r="P71" i="1"/>
  <c r="R71" i="1"/>
  <c r="P80" i="1"/>
  <c r="R80" i="1"/>
  <c r="J80" i="1"/>
  <c r="K80" i="1"/>
  <c r="M80" i="1"/>
  <c r="P89" i="1"/>
  <c r="R89" i="1"/>
  <c r="J89" i="1"/>
  <c r="K89" i="1"/>
  <c r="M89" i="1"/>
  <c r="P104" i="1"/>
  <c r="R104" i="1"/>
  <c r="J104" i="1"/>
  <c r="K104" i="1"/>
  <c r="M104" i="1"/>
  <c r="P64" i="1"/>
  <c r="R64" i="1"/>
  <c r="J64" i="1"/>
  <c r="K64" i="1"/>
  <c r="M64" i="1"/>
  <c r="P92" i="1"/>
  <c r="R92" i="1"/>
  <c r="J92" i="1"/>
  <c r="K92" i="1"/>
  <c r="M92" i="1"/>
  <c r="P31" i="1"/>
  <c r="R31" i="1"/>
  <c r="J31" i="1"/>
  <c r="K31" i="1"/>
  <c r="M31" i="1"/>
  <c r="P63" i="1"/>
  <c r="R63" i="1"/>
  <c r="J63" i="1"/>
  <c r="K63" i="1"/>
  <c r="M63" i="1"/>
  <c r="P91" i="1"/>
  <c r="R91" i="1"/>
  <c r="P84" i="1"/>
  <c r="R84" i="1"/>
  <c r="J84" i="1"/>
  <c r="K84" i="1"/>
  <c r="M84" i="1"/>
  <c r="P53" i="1"/>
  <c r="R53" i="1"/>
  <c r="J53" i="1"/>
  <c r="K53" i="1"/>
  <c r="M53" i="1"/>
  <c r="P101" i="1"/>
  <c r="R101" i="1"/>
  <c r="J101" i="1"/>
  <c r="K101" i="1"/>
  <c r="M101" i="1"/>
  <c r="P41" i="1"/>
  <c r="R41" i="1"/>
  <c r="J41" i="1"/>
  <c r="K41" i="1"/>
  <c r="M41" i="1"/>
  <c r="P99" i="1"/>
  <c r="R99" i="1"/>
  <c r="J99" i="1"/>
  <c r="K99" i="1"/>
  <c r="M99" i="1"/>
  <c r="P85" i="1"/>
  <c r="R85" i="1"/>
  <c r="J85" i="1"/>
  <c r="K85" i="1"/>
  <c r="M85" i="1"/>
  <c r="P76" i="1"/>
  <c r="R76" i="1"/>
  <c r="J76" i="1"/>
  <c r="K76" i="1"/>
  <c r="M76" i="1"/>
  <c r="P25" i="1"/>
  <c r="R25" i="1"/>
  <c r="J25" i="1"/>
  <c r="K25" i="1"/>
  <c r="M25" i="1"/>
  <c r="P33" i="1"/>
  <c r="R33" i="1"/>
  <c r="J33" i="1"/>
  <c r="K33" i="1"/>
  <c r="M33" i="1"/>
  <c r="P65" i="1"/>
  <c r="R65" i="1"/>
  <c r="J65" i="1"/>
  <c r="K65" i="1"/>
  <c r="M65" i="1"/>
  <c r="P75" i="1"/>
  <c r="R75" i="1"/>
  <c r="J75" i="1"/>
  <c r="K75" i="1"/>
  <c r="M75" i="1"/>
  <c r="P102" i="1"/>
  <c r="R102" i="1"/>
  <c r="J102" i="1"/>
  <c r="K102" i="1"/>
  <c r="M102" i="1"/>
  <c r="P111" i="1"/>
  <c r="R111" i="1"/>
  <c r="J111" i="1"/>
  <c r="K111" i="1"/>
  <c r="M111" i="1"/>
  <c r="P108" i="1"/>
  <c r="R108" i="1"/>
  <c r="J108" i="1"/>
  <c r="K108" i="1"/>
  <c r="M108" i="1"/>
  <c r="P29" i="1"/>
  <c r="R29" i="1"/>
  <c r="J29" i="1"/>
  <c r="K29" i="1"/>
  <c r="M29" i="1"/>
  <c r="P77" i="1"/>
  <c r="R77" i="1"/>
  <c r="J77" i="1"/>
  <c r="K77" i="1"/>
  <c r="M77" i="1"/>
  <c r="P110" i="1"/>
  <c r="R110" i="1"/>
  <c r="J110" i="1"/>
  <c r="K110" i="1"/>
  <c r="M110" i="1"/>
  <c r="P48" i="1"/>
  <c r="R48" i="1"/>
  <c r="J48" i="1"/>
  <c r="K48" i="1"/>
  <c r="M48" i="1"/>
  <c r="P32" i="1"/>
  <c r="R32" i="1"/>
  <c r="J32" i="1"/>
  <c r="K32" i="1"/>
  <c r="M32" i="1"/>
  <c r="P74" i="1"/>
  <c r="R74" i="1"/>
  <c r="J74" i="1"/>
  <c r="K74" i="1"/>
  <c r="M74" i="1"/>
  <c r="P107" i="1"/>
  <c r="R107" i="1"/>
  <c r="J107" i="1"/>
  <c r="K107" i="1"/>
  <c r="M107" i="1"/>
  <c r="P109" i="1"/>
  <c r="R109" i="1"/>
  <c r="J109" i="1"/>
  <c r="K109" i="1"/>
  <c r="M109" i="1"/>
  <c r="P26" i="1"/>
  <c r="R26" i="1"/>
  <c r="J26" i="1"/>
  <c r="K26" i="1"/>
  <c r="M26" i="1"/>
  <c r="P42" i="1"/>
  <c r="R42" i="1"/>
  <c r="P50" i="1"/>
  <c r="R50" i="1"/>
  <c r="J50" i="1"/>
  <c r="K50" i="1"/>
  <c r="M50" i="1"/>
  <c r="P58" i="1"/>
  <c r="R58" i="1"/>
  <c r="J58" i="1"/>
  <c r="K58" i="1"/>
  <c r="M58" i="1"/>
  <c r="P66" i="1"/>
  <c r="R66" i="1"/>
  <c r="J66" i="1"/>
  <c r="K66" i="1"/>
  <c r="M66" i="1"/>
  <c r="P79" i="1"/>
  <c r="R79" i="1"/>
  <c r="P87" i="1"/>
  <c r="R87" i="1"/>
  <c r="J87" i="1"/>
  <c r="K87" i="1"/>
  <c r="M87" i="1"/>
  <c r="P95" i="1"/>
  <c r="R95" i="1"/>
  <c r="J95" i="1"/>
  <c r="K95" i="1"/>
  <c r="M95" i="1"/>
  <c r="P112" i="1"/>
  <c r="R112" i="1"/>
  <c r="J112" i="1"/>
  <c r="K112" i="1"/>
  <c r="M112" i="1"/>
  <c r="J105" i="1"/>
  <c r="K105" i="1"/>
  <c r="M105" i="1"/>
  <c r="P40" i="1"/>
  <c r="R40" i="1"/>
  <c r="J40" i="1"/>
  <c r="K40" i="1"/>
  <c r="M40" i="1"/>
  <c r="P60" i="1"/>
  <c r="R60" i="1"/>
  <c r="J60" i="1"/>
  <c r="K60" i="1"/>
  <c r="M60" i="1"/>
  <c r="P78" i="1"/>
  <c r="R78" i="1"/>
  <c r="J78" i="1"/>
  <c r="K78" i="1"/>
  <c r="M78" i="1"/>
  <c r="P23" i="1"/>
  <c r="R23" i="1"/>
  <c r="J23" i="1"/>
  <c r="K23" i="1"/>
  <c r="M23" i="1"/>
  <c r="P70" i="1"/>
  <c r="R70" i="1"/>
  <c r="P24" i="1"/>
  <c r="R24" i="1"/>
  <c r="J24" i="1"/>
  <c r="K24" i="1"/>
  <c r="M24" i="1"/>
  <c r="P57" i="1"/>
  <c r="R57" i="1"/>
  <c r="J57" i="1"/>
  <c r="K57" i="1"/>
  <c r="M57" i="1"/>
  <c r="P94" i="1"/>
  <c r="R94" i="1"/>
  <c r="P27" i="1"/>
  <c r="R27" i="1"/>
  <c r="J27" i="1"/>
  <c r="K27" i="1"/>
  <c r="M27" i="1"/>
  <c r="P34" i="1"/>
  <c r="R34" i="1"/>
  <c r="J34" i="1"/>
  <c r="K34" i="1"/>
  <c r="M34" i="1"/>
  <c r="P43" i="1"/>
  <c r="R43" i="1"/>
  <c r="J43" i="1"/>
  <c r="K43" i="1"/>
  <c r="M43" i="1"/>
  <c r="P51" i="1"/>
  <c r="R51" i="1"/>
  <c r="J51" i="1"/>
  <c r="K51" i="1"/>
  <c r="M51" i="1"/>
  <c r="P59" i="1"/>
  <c r="R59" i="1"/>
  <c r="J59" i="1"/>
  <c r="K59" i="1"/>
  <c r="M59" i="1"/>
  <c r="P67" i="1"/>
  <c r="R67" i="1"/>
  <c r="P88" i="1"/>
  <c r="R88" i="1"/>
  <c r="J88" i="1"/>
  <c r="K88" i="1"/>
  <c r="M88" i="1"/>
  <c r="P96" i="1"/>
  <c r="R96" i="1"/>
  <c r="J96" i="1"/>
  <c r="K96" i="1"/>
  <c r="M96" i="1"/>
  <c r="P103" i="1"/>
  <c r="R103" i="1"/>
  <c r="J103" i="1"/>
  <c r="K103" i="1"/>
  <c r="M103" i="1"/>
  <c r="P113" i="1"/>
  <c r="R113" i="1"/>
  <c r="J113" i="1"/>
  <c r="K113" i="1"/>
  <c r="M113" i="1"/>
  <c r="P36" i="1"/>
  <c r="R36" i="1"/>
  <c r="J36" i="1"/>
  <c r="K36" i="1"/>
  <c r="M36" i="1"/>
  <c r="P44" i="1"/>
  <c r="R44" i="1"/>
  <c r="J44" i="1"/>
  <c r="K44" i="1"/>
  <c r="M44" i="1"/>
  <c r="P61" i="1"/>
  <c r="R61" i="1"/>
  <c r="J61" i="1"/>
  <c r="K61" i="1"/>
  <c r="M61" i="1"/>
  <c r="J35" i="1"/>
  <c r="K35" i="1"/>
  <c r="M35" i="1"/>
  <c r="J71" i="1"/>
  <c r="K71" i="1"/>
  <c r="M71" i="1"/>
  <c r="J86" i="1"/>
  <c r="K86" i="1"/>
  <c r="M86" i="1"/>
  <c r="J22" i="1"/>
  <c r="K22" i="1"/>
  <c r="M22" i="1"/>
  <c r="J42" i="1"/>
  <c r="K42" i="1"/>
  <c r="M42" i="1"/>
  <c r="J56" i="1"/>
  <c r="K56" i="1"/>
  <c r="M56" i="1"/>
  <c r="J91" i="1"/>
  <c r="K91" i="1"/>
  <c r="M91" i="1"/>
  <c r="J97" i="1"/>
  <c r="K97" i="1"/>
  <c r="M97" i="1"/>
  <c r="F105" i="1"/>
  <c r="H105" i="1"/>
  <c r="F36" i="1"/>
  <c r="H36" i="1"/>
  <c r="J45" i="1"/>
  <c r="K45" i="1"/>
  <c r="M45" i="1"/>
  <c r="F22" i="1"/>
  <c r="H22" i="1"/>
  <c r="F80" i="1"/>
  <c r="H80" i="1"/>
  <c r="J72" i="1"/>
  <c r="K72" i="1"/>
  <c r="M72" i="1"/>
  <c r="J37" i="1"/>
  <c r="K37" i="1"/>
  <c r="M37" i="1"/>
  <c r="J68" i="1"/>
  <c r="K68" i="1"/>
  <c r="M68" i="1"/>
  <c r="J67" i="1"/>
  <c r="K67" i="1"/>
  <c r="M67" i="1"/>
  <c r="J94" i="1"/>
  <c r="K94" i="1"/>
  <c r="M94" i="1"/>
  <c r="J69" i="1"/>
  <c r="K69" i="1"/>
  <c r="M69" i="1"/>
  <c r="J81" i="1"/>
  <c r="K81" i="1"/>
  <c r="M81" i="1"/>
  <c r="J20" i="1"/>
  <c r="K20" i="1"/>
  <c r="M20" i="1"/>
  <c r="F86" i="1"/>
  <c r="H86" i="1"/>
  <c r="J82" i="1"/>
  <c r="K82" i="1"/>
  <c r="M82" i="1"/>
  <c r="F34" i="1"/>
  <c r="H34" i="1"/>
  <c r="J100" i="1"/>
  <c r="K100" i="1"/>
  <c r="M100" i="1"/>
  <c r="J70" i="1"/>
  <c r="K70" i="1"/>
  <c r="M70" i="1"/>
  <c r="F70" i="1"/>
  <c r="H70" i="1"/>
  <c r="F65" i="1"/>
  <c r="H65" i="1"/>
  <c r="F91" i="1"/>
  <c r="H91" i="1"/>
  <c r="F63" i="1"/>
  <c r="H63" i="1"/>
  <c r="J79" i="1"/>
  <c r="K79" i="1"/>
  <c r="M79" i="1"/>
  <c r="F79" i="1"/>
  <c r="H79" i="1"/>
  <c r="F60" i="1"/>
  <c r="H60" i="1"/>
  <c r="J28" i="1"/>
  <c r="K28" i="1"/>
  <c r="M28" i="1"/>
  <c r="J98" i="1"/>
  <c r="K98" i="1"/>
  <c r="M98" i="1"/>
  <c r="J115" i="1"/>
  <c r="K115" i="1"/>
  <c r="M115" i="1"/>
</calcChain>
</file>

<file path=xl/sharedStrings.xml><?xml version="1.0" encoding="utf-8"?>
<sst xmlns="http://schemas.openxmlformats.org/spreadsheetml/2006/main" count="172" uniqueCount="161">
  <si>
    <t>Date updated:</t>
  </si>
  <si>
    <t>To update this spreadsheet, enter the following</t>
  </si>
  <si>
    <t>Cost of Debt Lookup Table (based on std dev in stock prices)</t>
  </si>
  <si>
    <t>Long Term Treasury bond rate =</t>
  </si>
  <si>
    <t>Standard Deviation</t>
  </si>
  <si>
    <t>Default Spread</t>
  </si>
  <si>
    <t>Risk Premium to Use for Equity =</t>
  </si>
  <si>
    <t>Global weighted average</t>
  </si>
  <si>
    <t>Country Default Spread to use for debt =</t>
  </si>
  <si>
    <t>Industry Name</t>
  </si>
  <si>
    <t>Number of Firms</t>
  </si>
  <si>
    <t>Beta</t>
  </si>
  <si>
    <t>ROE</t>
  </si>
  <si>
    <t>Cost of Equity</t>
  </si>
  <si>
    <t>(ROE - COE)</t>
  </si>
  <si>
    <t>BV of Equity</t>
  </si>
  <si>
    <t>Equity EVA</t>
  </si>
  <si>
    <t>ROC</t>
  </si>
  <si>
    <t>Cost of Capital</t>
  </si>
  <si>
    <t>(ROC - WACC)</t>
  </si>
  <si>
    <t>BV of Capital</t>
  </si>
  <si>
    <t>EVA</t>
  </si>
  <si>
    <t>E/(D+E)</t>
  </si>
  <si>
    <t>Std Dev in Stock</t>
  </si>
  <si>
    <t>Cost of Debt</t>
  </si>
  <si>
    <t>Tax Rate</t>
  </si>
  <si>
    <t>After-tax Cost of Debt</t>
  </si>
  <si>
    <t>D/(D+E)</t>
  </si>
  <si>
    <t>Do you want to use the marginal tax rate?</t>
  </si>
  <si>
    <t>Yes</t>
  </si>
  <si>
    <t>Marginal tax rate =</t>
  </si>
  <si>
    <t>What is this data?</t>
  </si>
  <si>
    <t>Excess Returns (equity and firm) in percent and (millions of) dollar terms</t>
  </si>
  <si>
    <t>Global</t>
  </si>
  <si>
    <t>Advertising</t>
  </si>
  <si>
    <t>Aerospace/Defense</t>
  </si>
  <si>
    <t>Air Transport</t>
  </si>
  <si>
    <t>Apparel</t>
  </si>
  <si>
    <t>Auto &amp; Truck</t>
  </si>
  <si>
    <t>Auto Parts</t>
  </si>
  <si>
    <t>Bank (Money Center)</t>
  </si>
  <si>
    <t>Banks (Regional)</t>
  </si>
  <si>
    <t>Beverage (Alcoholic)</t>
  </si>
  <si>
    <t>Beverage (Soft)</t>
  </si>
  <si>
    <t>Broadcasting</t>
  </si>
  <si>
    <t>Brokerage &amp; Investment Banking</t>
  </si>
  <si>
    <t>Building Materials</t>
  </si>
  <si>
    <t>Business &amp; Consumer Services</t>
  </si>
  <si>
    <t>Cable TV</t>
  </si>
  <si>
    <t>Chemical (Basic)</t>
  </si>
  <si>
    <t>Chemical (Diversified)</t>
  </si>
  <si>
    <t>Chemical (Specialty)</t>
  </si>
  <si>
    <t>Coal &amp; Related Energy</t>
  </si>
  <si>
    <t>Computer Services</t>
  </si>
  <si>
    <t>Computers/Peripherals</t>
  </si>
  <si>
    <t>Construction Supplies</t>
  </si>
  <si>
    <t>Diversified</t>
  </si>
  <si>
    <t>Drugs (Biotechnology)</t>
  </si>
  <si>
    <t>Drugs (Pharmaceutical)</t>
  </si>
  <si>
    <t>Education</t>
  </si>
  <si>
    <t>Electrical Equipment</t>
  </si>
  <si>
    <t>Electronics (Consumer &amp; Office)</t>
  </si>
  <si>
    <t>Electronics (General)</t>
  </si>
  <si>
    <t>Engineering/Construction</t>
  </si>
  <si>
    <t>Entertainment</t>
  </si>
  <si>
    <t>Environmental &amp; Waste Services</t>
  </si>
  <si>
    <t>Farming/Agriculture</t>
  </si>
  <si>
    <t>Financial Svcs. (Non-bank &amp; Insurance)</t>
  </si>
  <si>
    <t>Food Processing</t>
  </si>
  <si>
    <t>Food Wholesalers</t>
  </si>
  <si>
    <t>Furn/Home Furnishings</t>
  </si>
  <si>
    <t>Green &amp; Renewable Energy</t>
  </si>
  <si>
    <t>Healthcare Products</t>
  </si>
  <si>
    <t>Healthcare Support Services</t>
  </si>
  <si>
    <t>Heathcare Information and Technology</t>
  </si>
  <si>
    <t>Homebuilding</t>
  </si>
  <si>
    <t>Hospitals/Healthcare Facilities</t>
  </si>
  <si>
    <t>Hotel/Gaming</t>
  </si>
  <si>
    <t>Household Products</t>
  </si>
  <si>
    <t>Information Services</t>
  </si>
  <si>
    <t>Insurance (General)</t>
  </si>
  <si>
    <t>Insurance (Life)</t>
  </si>
  <si>
    <t>Insurance (Prop/Cas.)</t>
  </si>
  <si>
    <t>Investments &amp; Asset Management</t>
  </si>
  <si>
    <t>Machinery</t>
  </si>
  <si>
    <t>Metals &amp; Mining</t>
  </si>
  <si>
    <t>Office Equipment &amp; Services</t>
  </si>
  <si>
    <t>Oil/Gas (Integrated)</t>
  </si>
  <si>
    <t>Oil/Gas (Production and Exploration)</t>
  </si>
  <si>
    <t>Oil/Gas Distribution</t>
  </si>
  <si>
    <t>Oilfield Svcs/Equip.</t>
  </si>
  <si>
    <t>Packaging &amp; Container</t>
  </si>
  <si>
    <t>Paper/Forest Products</t>
  </si>
  <si>
    <t>Power</t>
  </si>
  <si>
    <t>Precious Metals</t>
  </si>
  <si>
    <t>Publishing &amp; Newspapers</t>
  </si>
  <si>
    <t>R.E.I.T.</t>
  </si>
  <si>
    <t>Real Estate (Development)</t>
  </si>
  <si>
    <t>Real Estate (General/Diversified)</t>
  </si>
  <si>
    <t>Real Estate (Operations &amp; Services)</t>
  </si>
  <si>
    <t>Recreation</t>
  </si>
  <si>
    <t>Reinsurance</t>
  </si>
  <si>
    <t>Restaurant/Dining</t>
  </si>
  <si>
    <t>Retail (Automotive)</t>
  </si>
  <si>
    <t>Retail (Building Supply)</t>
  </si>
  <si>
    <t>Retail (Distributors)</t>
  </si>
  <si>
    <t>Retail (General)</t>
  </si>
  <si>
    <t>Retail (Grocery and Food)</t>
  </si>
  <si>
    <t>Retail (Online)</t>
  </si>
  <si>
    <t>Retail (Special Lines)</t>
  </si>
  <si>
    <t>Rubber&amp; Tires</t>
  </si>
  <si>
    <t>Semiconductor</t>
  </si>
  <si>
    <t>Semiconductor Equip</t>
  </si>
  <si>
    <t>Shipbuilding &amp; Marine</t>
  </si>
  <si>
    <t>Shoe</t>
  </si>
  <si>
    <t>Software (Entertainment)</t>
  </si>
  <si>
    <t>Software (Internet)</t>
  </si>
  <si>
    <t>Software (System &amp; Application)</t>
  </si>
  <si>
    <t>Steel</t>
  </si>
  <si>
    <t>Telecom (Wireless)</t>
  </si>
  <si>
    <t>Telecom. Equipment</t>
  </si>
  <si>
    <t>Telecom. Services</t>
  </si>
  <si>
    <t>Tobacco</t>
  </si>
  <si>
    <t>Transportation</t>
  </si>
  <si>
    <t>Transportation (Railroads)</t>
  </si>
  <si>
    <t>Trucking</t>
  </si>
  <si>
    <t>Utility (General)</t>
  </si>
  <si>
    <t>Utility (Water)</t>
  </si>
  <si>
    <t>Total Market (without financials)</t>
  </si>
  <si>
    <t>Total Market</t>
  </si>
  <si>
    <t>End Game</t>
  </si>
  <si>
    <t>To estimate how much firms earn on their investments, relative to what they need to earn to break even, given the risk.</t>
  </si>
  <si>
    <t>Variable</t>
  </si>
  <si>
    <t>Explanation</t>
  </si>
  <si>
    <t>Why?</t>
  </si>
  <si>
    <t>Number of firms</t>
  </si>
  <si>
    <t>Number of firms in the indusry grouping.</t>
  </si>
  <si>
    <t>Law of large numbers?</t>
  </si>
  <si>
    <t>Average regression beta across companies in the group.</t>
  </si>
  <si>
    <t>Relative risk of sector</t>
  </si>
  <si>
    <t>Aggregated Net Income , across all firms in group, using trailing 12 month data/ Aggregated Book Value of equity, across all firms in group, using most recent balance sheet.</t>
  </si>
  <si>
    <t>Measure of returns earned by equity investors on equity invested in existing projects.</t>
  </si>
  <si>
    <t xml:space="preserve">Risk free Rate + Beta * Equity Risk Premium </t>
  </si>
  <si>
    <t>Required return on equity, given equity risk (beta).</t>
  </si>
  <si>
    <t>ROE - Cost of Equity, across the sector</t>
  </si>
  <si>
    <t>Excess percent returns earned by equity investors</t>
  </si>
  <si>
    <t>Aggregated Book Value of Equity, in most recent balance sheet, across all firms in the group (in milliona of dollars)</t>
  </si>
  <si>
    <t>Measure of equity invested in existing assets</t>
  </si>
  <si>
    <t>Excess dollar returns earned by equity investors</t>
  </si>
  <si>
    <t>Aggregated Operating income , across all firms in group, using trailing 12 month data (1- Effective Tax Rate)/ (BV of Equity + BV of Debt - Cash), across all firms in group, using most recent balance sheet.</t>
  </si>
  <si>
    <t>Measure of returns earned by investors (equity and debt) collectively on capital invested in existing projects.</t>
  </si>
  <si>
    <t>Cost of Equity * (Equity/ (Debt + Equity)) + Cost of Debt (1- Marginal tax rate) *(Debt/ (Debt + Equity)), with aggregated debt and market equity values across all companies in the sector, using most recent balance sheet for debt and most recent year-end for equity.</t>
  </si>
  <si>
    <t>Required return on invested capital, given equity risk (beta).</t>
  </si>
  <si>
    <t>(ROC - Cost of Capital)</t>
  </si>
  <si>
    <t>Excess percent returns earned by all investors</t>
  </si>
  <si>
    <t>(Book Value of Equity + BV of Debt - Cash), aggregated across all firms in the group, in most recent balance sheet.</t>
  </si>
  <si>
    <t>Measure of capital invested in existing assets</t>
  </si>
  <si>
    <t>(ROE - Cost of Equity)* BV of Equity, defined as above, and aggregated across companies (in $ millions)</t>
  </si>
  <si>
    <t>ROC- Cost of Capital, averaged across the sector</t>
  </si>
  <si>
    <t>(ROC - Cost of Capital)* BV of Capital, defined as above, and aggregated across companies (in $ millions)</t>
  </si>
  <si>
    <t>Excess dollar returns earned by all investors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</si>
</sst>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0" formatCode="_(&quot;$&quot;* #,##0.00_);_(&quot;$&quot;* \(#,##0.00\);_(&quot;$&quot;* &quot;-&quot;??_);_(@_)"/>
  </numFmts>
  <fonts count="18">
    <font>
      <sz val="12"/>
      <color theme="1"/>
      <name val="Calibri"/>
      <family val="2"/>
      <scheme val="minor"/>
    </font>
    <font>
      <b/>
      <i/>
      <sz val="10"/>
      <name val="Geneva"/>
      <family val="2"/>
      <charset val="1"/>
    </font>
    <font>
      <b/>
      <sz val="10"/>
      <name val="Geneva"/>
      <family val="2"/>
      <charset val="1"/>
    </font>
    <font>
      <i/>
      <sz val="9"/>
      <name val="Geneva"/>
      <family val="2"/>
      <charset val="1"/>
    </font>
    <font>
      <b/>
      <sz val="10"/>
      <name val="Verdana"/>
      <family val="2"/>
    </font>
    <font>
      <sz val="8"/>
      <name val="Calibri"/>
      <family val="2"/>
    </font>
    <font>
      <i/>
      <sz val="9"/>
      <name val="Geneva"/>
      <family val="2"/>
      <charset val="1"/>
    </font>
    <font>
      <sz val="9"/>
      <name val="Geneva"/>
      <family val="2"/>
      <charset val="1"/>
    </font>
    <font>
      <i/>
      <sz val="9"/>
      <name val="Geneva"/>
      <family val="2"/>
      <charset val="1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name val="Calibri"/>
      <family val="2"/>
      <scheme val="minor"/>
    </font>
    <font>
      <i/>
      <sz val="12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rgb="FF000000"/>
      </right>
      <top style="thin">
        <color indexed="64"/>
      </top>
      <bottom style="medium">
        <color indexed="64"/>
      </bottom>
      <diagonal/>
    </border>
    <border>
      <left/>
      <right style="medium">
        <color rgb="FF000000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0" fillId="0" borderId="0" applyNumberFormat="0" applyFill="0" applyBorder="0" applyAlignment="0" applyProtection="0"/>
    <xf numFmtId="9" fontId="9" fillId="0" borderId="0" applyFont="0" applyFill="0" applyBorder="0" applyAlignment="0" applyProtection="0"/>
  </cellStyleXfs>
  <cellXfs count="66">
    <xf numFmtId="0" fontId="0" fillId="0" borderId="0" xfId="0"/>
    <xf numFmtId="0" fontId="11" fillId="0" borderId="0" xfId="0" applyFont="1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Continuous"/>
    </xf>
    <xf numFmtId="10" fontId="0" fillId="2" borderId="1" xfId="0" applyNumberFormat="1" applyFill="1" applyBorder="1"/>
    <xf numFmtId="10" fontId="0" fillId="0" borderId="0" xfId="0" applyNumberFormat="1" applyBorder="1"/>
    <xf numFmtId="0" fontId="3" fillId="0" borderId="0" xfId="0" applyFont="1" applyAlignment="1">
      <alignment horizontal="centerContinuous"/>
    </xf>
    <xf numFmtId="0" fontId="3" fillId="0" borderId="0" xfId="0" applyFont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13" fillId="0" borderId="0" xfId="0" applyFont="1"/>
    <xf numFmtId="0" fontId="0" fillId="2" borderId="1" xfId="0" applyFill="1" applyBorder="1" applyAlignment="1">
      <alignment horizontal="center"/>
    </xf>
    <xf numFmtId="0" fontId="14" fillId="3" borderId="2" xfId="0" applyFont="1" applyFill="1" applyBorder="1"/>
    <xf numFmtId="0" fontId="14" fillId="3" borderId="3" xfId="0" applyFont="1" applyFill="1" applyBorder="1"/>
    <xf numFmtId="0" fontId="14" fillId="3" borderId="4" xfId="0" applyFont="1" applyFill="1" applyBorder="1"/>
    <xf numFmtId="10" fontId="0" fillId="0" borderId="1" xfId="0" applyNumberFormat="1" applyBorder="1" applyAlignment="1"/>
    <xf numFmtId="10" fontId="9" fillId="0" borderId="1" xfId="2" applyNumberFormat="1" applyFont="1" applyBorder="1" applyAlignment="1"/>
    <xf numFmtId="170" fontId="0" fillId="0" borderId="1" xfId="0" applyNumberFormat="1" applyBorder="1" applyAlignment="1"/>
    <xf numFmtId="10" fontId="11" fillId="0" borderId="1" xfId="0" applyNumberFormat="1" applyFont="1" applyBorder="1" applyAlignment="1"/>
    <xf numFmtId="170" fontId="11" fillId="0" borderId="1" xfId="0" applyNumberFormat="1" applyFont="1" applyBorder="1" applyAlignment="1"/>
    <xf numFmtId="0" fontId="3" fillId="0" borderId="5" xfId="0" applyFont="1" applyBorder="1" applyAlignment="1"/>
    <xf numFmtId="10" fontId="11" fillId="0" borderId="6" xfId="0" applyNumberFormat="1" applyFont="1" applyBorder="1" applyAlignment="1"/>
    <xf numFmtId="10" fontId="9" fillId="0" borderId="6" xfId="2" applyNumberFormat="1" applyFont="1" applyBorder="1" applyAlignment="1"/>
    <xf numFmtId="170" fontId="11" fillId="0" borderId="6" xfId="0" applyNumberFormat="1" applyFont="1" applyBorder="1" applyAlignment="1"/>
    <xf numFmtId="10" fontId="4" fillId="0" borderId="6" xfId="2" applyNumberFormat="1" applyFont="1" applyBorder="1" applyAlignment="1"/>
    <xf numFmtId="10" fontId="0" fillId="0" borderId="6" xfId="0" applyNumberFormat="1" applyBorder="1" applyAlignment="1"/>
    <xf numFmtId="10" fontId="11" fillId="0" borderId="1" xfId="2" applyNumberFormat="1" applyFont="1" applyBorder="1" applyAlignment="1"/>
    <xf numFmtId="10" fontId="0" fillId="2" borderId="1" xfId="0" applyNumberFormat="1" applyFill="1" applyBorder="1" applyAlignment="1">
      <alignment horizontal="center"/>
    </xf>
    <xf numFmtId="0" fontId="15" fillId="0" borderId="7" xfId="0" applyFont="1" applyBorder="1" applyAlignment="1">
      <alignment vertical="center"/>
    </xf>
    <xf numFmtId="0" fontId="11" fillId="0" borderId="1" xfId="0" applyFont="1" applyBorder="1"/>
    <xf numFmtId="0" fontId="11" fillId="0" borderId="1" xfId="0" applyFont="1" applyBorder="1" applyAlignment="1">
      <alignment vertical="top" wrapText="1"/>
    </xf>
    <xf numFmtId="0" fontId="12" fillId="0" borderId="1" xfId="0" applyFont="1" applyBorder="1" applyAlignment="1">
      <alignment vertical="center"/>
    </xf>
    <xf numFmtId="0" fontId="0" fillId="0" borderId="1" xfId="0" applyBorder="1"/>
    <xf numFmtId="0" fontId="0" fillId="0" borderId="1" xfId="0" applyBorder="1" applyAlignment="1">
      <alignment vertical="top" wrapText="1"/>
    </xf>
    <xf numFmtId="10" fontId="0" fillId="0" borderId="1" xfId="0" applyNumberFormat="1" applyBorder="1"/>
    <xf numFmtId="170" fontId="0" fillId="0" borderId="1" xfId="0" applyNumberFormat="1" applyBorder="1"/>
    <xf numFmtId="0" fontId="6" fillId="0" borderId="1" xfId="0" applyFont="1" applyBorder="1" applyAlignment="1">
      <alignment horizontal="center" wrapText="1"/>
    </xf>
    <xf numFmtId="10" fontId="9" fillId="0" borderId="1" xfId="2" applyNumberFormat="1" applyFont="1" applyBorder="1" applyAlignment="1">
      <alignment horizontal="center"/>
    </xf>
    <xf numFmtId="10" fontId="9" fillId="0" borderId="1" xfId="2" applyNumberFormat="1" applyFont="1" applyBorder="1"/>
    <xf numFmtId="0" fontId="7" fillId="2" borderId="1" xfId="0" applyFont="1" applyFill="1" applyBorder="1" applyAlignment="1">
      <alignment horizontal="center"/>
    </xf>
    <xf numFmtId="10" fontId="7" fillId="2" borderId="1" xfId="2" applyNumberFormat="1" applyFont="1" applyFill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2" fontId="0" fillId="0" borderId="1" xfId="0" applyNumberFormat="1" applyBorder="1"/>
    <xf numFmtId="0" fontId="15" fillId="0" borderId="8" xfId="0" applyFont="1" applyBorder="1" applyAlignment="1">
      <alignment horizontal="left" wrapText="1"/>
    </xf>
    <xf numFmtId="0" fontId="15" fillId="0" borderId="0" xfId="0" applyFont="1" applyAlignment="1">
      <alignment horizontal="left" wrapText="1"/>
    </xf>
    <xf numFmtId="0" fontId="10" fillId="3" borderId="9" xfId="1" applyFill="1" applyBorder="1" applyAlignment="1">
      <alignment horizontal="left"/>
    </xf>
    <xf numFmtId="0" fontId="10" fillId="3" borderId="10" xfId="1" applyFill="1" applyBorder="1" applyAlignment="1">
      <alignment horizontal="left"/>
    </xf>
    <xf numFmtId="0" fontId="10" fillId="3" borderId="16" xfId="1" applyFill="1" applyBorder="1" applyAlignment="1">
      <alignment horizontal="left"/>
    </xf>
    <xf numFmtId="0" fontId="16" fillId="3" borderId="11" xfId="0" applyFont="1" applyFill="1" applyBorder="1" applyAlignment="1">
      <alignment horizontal="left"/>
    </xf>
    <xf numFmtId="0" fontId="16" fillId="3" borderId="12" xfId="0" applyFont="1" applyFill="1" applyBorder="1" applyAlignment="1">
      <alignment horizontal="left"/>
    </xf>
    <xf numFmtId="0" fontId="16" fillId="3" borderId="13" xfId="0" applyFont="1" applyFill="1" applyBorder="1" applyAlignment="1">
      <alignment horizontal="left"/>
    </xf>
    <xf numFmtId="0" fontId="16" fillId="3" borderId="17" xfId="0" applyFont="1" applyFill="1" applyBorder="1" applyAlignment="1">
      <alignment horizontal="left"/>
    </xf>
    <xf numFmtId="0" fontId="10" fillId="4" borderId="0" xfId="1" applyFill="1" applyAlignment="1">
      <alignment horizontal="center" vertical="center"/>
    </xf>
    <xf numFmtId="15" fontId="17" fillId="3" borderId="14" xfId="0" applyNumberFormat="1" applyFont="1" applyFill="1" applyBorder="1" applyAlignment="1">
      <alignment horizontal="left"/>
    </xf>
    <xf numFmtId="15" fontId="17" fillId="3" borderId="15" xfId="0" applyNumberFormat="1" applyFont="1" applyFill="1" applyBorder="1" applyAlignment="1">
      <alignment horizontal="left"/>
    </xf>
    <xf numFmtId="15" fontId="17" fillId="3" borderId="18" xfId="0" applyNumberFormat="1" applyFont="1" applyFill="1" applyBorder="1" applyAlignment="1">
      <alignment horizontal="left"/>
    </xf>
    <xf numFmtId="0" fontId="10" fillId="3" borderId="11" xfId="1" applyFill="1" applyBorder="1" applyAlignment="1">
      <alignment horizontal="left"/>
    </xf>
    <xf numFmtId="0" fontId="10" fillId="3" borderId="12" xfId="1" applyFill="1" applyBorder="1" applyAlignment="1">
      <alignment horizontal="left"/>
    </xf>
    <xf numFmtId="0" fontId="10" fillId="3" borderId="17" xfId="1" applyFill="1" applyBorder="1" applyAlignment="1">
      <alignment horizontal="left"/>
    </xf>
    <xf numFmtId="15" fontId="10" fillId="3" borderId="11" xfId="1" applyNumberFormat="1" applyFill="1" applyBorder="1" applyAlignment="1">
      <alignment horizontal="left"/>
    </xf>
    <xf numFmtId="15" fontId="10" fillId="3" borderId="12" xfId="1" applyNumberFormat="1" applyFill="1" applyBorder="1" applyAlignment="1">
      <alignment horizontal="left"/>
    </xf>
    <xf numFmtId="15" fontId="10" fillId="3" borderId="17" xfId="1" applyNumberFormat="1" applyFill="1" applyBorder="1" applyAlignment="1">
      <alignment horizontal="left"/>
    </xf>
    <xf numFmtId="0" fontId="10" fillId="3" borderId="11" xfId="1" applyFill="1" applyBorder="1"/>
    <xf numFmtId="0" fontId="10" fillId="3" borderId="12" xfId="1" applyFill="1" applyBorder="1"/>
    <xf numFmtId="0" fontId="10" fillId="3" borderId="17" xfId="1" applyFill="1" applyBorder="1"/>
  </cellXfs>
  <cellStyles count="3">
    <cellStyle name="Hyperlink" xfId="1" builtinId="8"/>
    <cellStyle name="Normal" xfId="0" builtinId="0"/>
    <cellStyle name="Percent" xfId="2" builtinId="5"/>
  </cellStyles>
  <dxfs count="23"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auto="1"/>
        <name val="Geneva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4" formatCode="0.00%"/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4" formatCode="0.00%"/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4" formatCode="0.00%"/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4" formatCode="0.00%"/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4" formatCode="0.0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4" formatCode="0.00%"/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70" formatCode="_(&quot;$&quot;* #,##0.00_);_(&quot;$&quot;* \(#,##0.00\);_(&quot;$&quot;* &quot;-&quot;??_);_(@_)"/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70" formatCode="_(&quot;$&quot;* #,##0.00_);_(&quot;$&quot;* \(#,##0.00\);_(&quot;$&quot;* &quot;-&quot;??_);_(@_)"/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4" formatCode="0.00%"/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4" formatCode="0.00%"/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4" formatCode="0.0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70" formatCode="_(&quot;$&quot;* #,##0.00_);_(&quot;$&quot;* \(#,##0.00\);_(&quot;$&quot;* &quot;-&quot;??_);_(@_)"/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70" formatCode="_(&quot;$&quot;* #,##0.00_);_(&quot;$&quot;* \(#,##0.00\);_(&quot;$&quot;* &quot;-&quot;??_);_(@_)"/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4" formatCode="0.00%"/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4" formatCode="0.00%"/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4" formatCode="0.00%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2" formatCode="0.0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le1" displayName="Table1" ref="A19:S115" totalsRowShown="0" headerRowDxfId="3" headerRowBorderDxfId="1" tableBorderDxfId="2" totalsRowBorderDxfId="0">
  <autoFilter ref="A19:S115"/>
  <tableColumns count="19">
    <tableColumn id="1" name="Industry Name" dataDxfId="22"/>
    <tableColumn id="2" name="Number of Firms" dataDxfId="21"/>
    <tableColumn id="3" name="Beta" dataDxfId="20"/>
    <tableColumn id="4" name="ROE" dataDxfId="19"/>
    <tableColumn id="5" name="Cost of Equity" dataDxfId="18" dataCellStyle="Percent"/>
    <tableColumn id="6" name="(ROE - COE)" dataDxfId="17"/>
    <tableColumn id="7" name="BV of Equity" dataDxfId="16"/>
    <tableColumn id="8" name="Equity EVA" dataDxfId="15"/>
    <tableColumn id="9" name="ROC" dataDxfId="14" dataCellStyle="Percent"/>
    <tableColumn id="10" name="Cost of Capital" dataDxfId="13" dataCellStyle="Percent"/>
    <tableColumn id="11" name="(ROC - WACC)" dataDxfId="12"/>
    <tableColumn id="12" name="BV of Capital" dataDxfId="11"/>
    <tableColumn id="13" name="EVA" dataDxfId="10"/>
    <tableColumn id="14" name="E/(D+E)" dataDxfId="9"/>
    <tableColumn id="15" name="Std Dev in Stock" dataDxfId="8" dataCellStyle="Percent"/>
    <tableColumn id="16" name="Cost of Debt" dataDxfId="7"/>
    <tableColumn id="17" name="Tax Rate" dataDxfId="6"/>
    <tableColumn id="18" name="After-tax Cost of Debt" dataDxfId="5" dataCellStyle="Percent"/>
    <tableColumn id="19" name="D/(D+E)" dataDxfId="4" dataCellStyle="Percent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"/>
  <sheetViews>
    <sheetView workbookViewId="0">
      <selection sqref="A1:C65536"/>
    </sheetView>
  </sheetViews>
  <sheetFormatPr defaultRowHeight="15.6"/>
  <cols>
    <col min="1" max="1" width="33.296875" customWidth="1"/>
    <col min="2" max="2" width="60" bestFit="1" customWidth="1"/>
    <col min="3" max="3" width="86.5" bestFit="1" customWidth="1"/>
    <col min="4" max="256" width="11.19921875" customWidth="1"/>
  </cols>
  <sheetData>
    <row r="1" spans="1:3" ht="19.95" customHeight="1" thickBot="1">
      <c r="A1" s="29" t="s">
        <v>130</v>
      </c>
      <c r="B1" s="44" t="s">
        <v>131</v>
      </c>
      <c r="C1" s="45"/>
    </row>
    <row r="3" spans="1:3">
      <c r="A3" s="30" t="s">
        <v>132</v>
      </c>
      <c r="B3" s="30" t="s">
        <v>133</v>
      </c>
      <c r="C3" s="31" t="s">
        <v>134</v>
      </c>
    </row>
    <row r="4" spans="1:3">
      <c r="A4" s="32" t="s">
        <v>135</v>
      </c>
      <c r="B4" s="33" t="s">
        <v>136</v>
      </c>
      <c r="C4" s="34" t="s">
        <v>137</v>
      </c>
    </row>
    <row r="5" spans="1:3">
      <c r="A5" s="32" t="s">
        <v>11</v>
      </c>
      <c r="B5" s="34" t="s">
        <v>138</v>
      </c>
      <c r="C5" s="34" t="s">
        <v>139</v>
      </c>
    </row>
    <row r="6" spans="1:3" ht="46.8">
      <c r="A6" s="32" t="s">
        <v>12</v>
      </c>
      <c r="B6" s="34" t="s">
        <v>140</v>
      </c>
      <c r="C6" s="34" t="s">
        <v>141</v>
      </c>
    </row>
    <row r="7" spans="1:3">
      <c r="A7" s="32" t="s">
        <v>13</v>
      </c>
      <c r="B7" s="34" t="s">
        <v>142</v>
      </c>
      <c r="C7" s="34" t="s">
        <v>143</v>
      </c>
    </row>
    <row r="8" spans="1:3">
      <c r="A8" s="32" t="s">
        <v>14</v>
      </c>
      <c r="B8" s="34" t="s">
        <v>144</v>
      </c>
      <c r="C8" s="34" t="s">
        <v>145</v>
      </c>
    </row>
    <row r="9" spans="1:3" ht="31.2">
      <c r="A9" s="32" t="s">
        <v>15</v>
      </c>
      <c r="B9" s="34" t="s">
        <v>146</v>
      </c>
      <c r="C9" s="34" t="s">
        <v>147</v>
      </c>
    </row>
    <row r="10" spans="1:3" ht="31.2">
      <c r="A10" s="32" t="s">
        <v>16</v>
      </c>
      <c r="B10" s="34" t="s">
        <v>157</v>
      </c>
      <c r="C10" s="34" t="s">
        <v>148</v>
      </c>
    </row>
    <row r="11" spans="1:3" ht="62.4">
      <c r="A11" s="32" t="s">
        <v>17</v>
      </c>
      <c r="B11" s="34" t="s">
        <v>149</v>
      </c>
      <c r="C11" s="34" t="s">
        <v>150</v>
      </c>
    </row>
    <row r="12" spans="1:3" ht="62.4">
      <c r="A12" s="32" t="s">
        <v>18</v>
      </c>
      <c r="B12" s="34" t="s">
        <v>151</v>
      </c>
      <c r="C12" s="34" t="s">
        <v>152</v>
      </c>
    </row>
    <row r="13" spans="1:3">
      <c r="A13" s="32" t="s">
        <v>153</v>
      </c>
      <c r="B13" s="34" t="s">
        <v>158</v>
      </c>
      <c r="C13" s="34" t="s">
        <v>154</v>
      </c>
    </row>
    <row r="14" spans="1:3" ht="31.2">
      <c r="A14" s="32" t="s">
        <v>20</v>
      </c>
      <c r="B14" s="34" t="s">
        <v>155</v>
      </c>
      <c r="C14" s="34" t="s">
        <v>156</v>
      </c>
    </row>
    <row r="15" spans="1:3" ht="31.2">
      <c r="A15" s="32" t="s">
        <v>21</v>
      </c>
      <c r="B15" s="34" t="s">
        <v>159</v>
      </c>
      <c r="C15" s="34" t="s">
        <v>160</v>
      </c>
    </row>
  </sheetData>
  <mergeCells count="1">
    <mergeCell ref="B1:C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5"/>
  <sheetViews>
    <sheetView tabSelected="1" workbookViewId="0">
      <selection activeCell="C13" sqref="C13"/>
    </sheetView>
  </sheetViews>
  <sheetFormatPr defaultRowHeight="15.6"/>
  <cols>
    <col min="1" max="1" width="33.19921875" bestFit="1" customWidth="1"/>
    <col min="2" max="2" width="15.796875" customWidth="1"/>
    <col min="3" max="3" width="18.796875" bestFit="1" customWidth="1"/>
    <col min="4" max="4" width="34.69921875" bestFit="1" customWidth="1"/>
    <col min="5" max="5" width="24.69921875" bestFit="1" customWidth="1"/>
    <col min="6" max="6" width="12.5" customWidth="1"/>
    <col min="7" max="7" width="20" customWidth="1"/>
    <col min="8" max="8" width="17.19921875" customWidth="1"/>
    <col min="9" max="9" width="11.19921875" customWidth="1"/>
    <col min="10" max="10" width="20.296875" bestFit="1" customWidth="1"/>
    <col min="11" max="11" width="14.19921875" customWidth="1"/>
    <col min="12" max="12" width="15.19921875" bestFit="1" customWidth="1"/>
    <col min="13" max="13" width="15.19921875" customWidth="1"/>
    <col min="14" max="14" width="11.19921875" customWidth="1"/>
    <col min="15" max="15" width="15.796875" customWidth="1"/>
    <col min="16" max="16" width="13" customWidth="1"/>
    <col min="17" max="17" width="11.19921875" customWidth="1"/>
    <col min="18" max="18" width="20.19921875" customWidth="1"/>
    <col min="19" max="256" width="11.19921875" customWidth="1"/>
  </cols>
  <sheetData>
    <row r="1" spans="1:13">
      <c r="A1" s="13" t="s">
        <v>0</v>
      </c>
      <c r="B1" s="54">
        <v>44931</v>
      </c>
      <c r="C1" s="55"/>
      <c r="D1" s="55"/>
      <c r="E1" s="55"/>
      <c r="F1" s="55"/>
      <c r="G1" s="56"/>
      <c r="I1" s="53"/>
      <c r="J1" s="53"/>
    </row>
    <row r="2" spans="1:13">
      <c r="A2" s="14"/>
      <c r="B2" s="57"/>
      <c r="C2" s="58"/>
      <c r="D2" s="58"/>
      <c r="E2" s="58"/>
      <c r="F2" s="58"/>
      <c r="G2" s="59"/>
      <c r="I2" s="53"/>
      <c r="J2" s="53"/>
    </row>
    <row r="3" spans="1:13">
      <c r="A3" s="14" t="s">
        <v>31</v>
      </c>
      <c r="B3" s="49" t="s">
        <v>32</v>
      </c>
      <c r="C3" s="50"/>
      <c r="D3" s="50"/>
      <c r="E3" s="51"/>
      <c r="F3" s="49" t="s">
        <v>33</v>
      </c>
      <c r="G3" s="52"/>
      <c r="H3" s="11"/>
      <c r="I3" s="53"/>
      <c r="J3" s="53"/>
    </row>
    <row r="4" spans="1:13">
      <c r="A4" s="14"/>
      <c r="B4" s="60"/>
      <c r="C4" s="61"/>
      <c r="D4" s="61"/>
      <c r="E4" s="61"/>
      <c r="F4" s="61"/>
      <c r="G4" s="62"/>
      <c r="I4" s="53"/>
      <c r="J4" s="53"/>
    </row>
    <row r="5" spans="1:13">
      <c r="A5" s="14"/>
      <c r="B5" s="63"/>
      <c r="C5" s="64"/>
      <c r="D5" s="64"/>
      <c r="E5" s="64"/>
      <c r="F5" s="64"/>
      <c r="G5" s="65"/>
      <c r="I5" s="53"/>
      <c r="J5" s="53"/>
    </row>
    <row r="6" spans="1:13" s="1" customFormat="1">
      <c r="A6" s="14"/>
      <c r="B6" s="57"/>
      <c r="C6" s="58"/>
      <c r="D6" s="58"/>
      <c r="E6" s="58"/>
      <c r="F6" s="58"/>
      <c r="G6" s="59"/>
      <c r="I6" s="53"/>
      <c r="J6" s="53"/>
    </row>
    <row r="7" spans="1:13" ht="16.2" thickBot="1">
      <c r="A7" s="15"/>
      <c r="B7" s="46"/>
      <c r="C7" s="47"/>
      <c r="D7" s="47"/>
      <c r="E7" s="47"/>
      <c r="F7" s="47"/>
      <c r="G7" s="48"/>
    </row>
    <row r="8" spans="1:13" s="3" customFormat="1" ht="16.95" customHeight="1">
      <c r="A8" s="2" t="s">
        <v>1</v>
      </c>
      <c r="K8" s="4" t="s">
        <v>2</v>
      </c>
      <c r="L8" s="4"/>
      <c r="M8" s="4"/>
    </row>
    <row r="9" spans="1:13">
      <c r="A9" t="s">
        <v>3</v>
      </c>
      <c r="E9" s="5">
        <v>3.8800000000000001E-2</v>
      </c>
      <c r="F9" s="6"/>
      <c r="G9" s="6"/>
      <c r="H9" s="6"/>
      <c r="K9" s="7" t="s">
        <v>4</v>
      </c>
      <c r="L9" s="7"/>
      <c r="M9" s="8" t="s">
        <v>5</v>
      </c>
    </row>
    <row r="10" spans="1:13">
      <c r="A10" t="s">
        <v>6</v>
      </c>
      <c r="E10" s="5">
        <v>7.9799999999999996E-2</v>
      </c>
      <c r="F10" s="6" t="s">
        <v>7</v>
      </c>
      <c r="G10" s="6"/>
      <c r="H10" s="6"/>
      <c r="K10" s="40">
        <v>0</v>
      </c>
      <c r="L10" s="40">
        <v>0.25</v>
      </c>
      <c r="M10" s="41">
        <v>8.5000000000000006E-3</v>
      </c>
    </row>
    <row r="11" spans="1:13">
      <c r="A11" t="s">
        <v>8</v>
      </c>
      <c r="E11" s="5">
        <v>1.4500000000000001E-2</v>
      </c>
      <c r="F11" s="6" t="s">
        <v>7</v>
      </c>
      <c r="K11" s="40">
        <v>0.25000099999999997</v>
      </c>
      <c r="L11" s="40">
        <v>0.5</v>
      </c>
      <c r="M11" s="41">
        <v>1.6199999999999999E-2</v>
      </c>
    </row>
    <row r="12" spans="1:13">
      <c r="K12" s="40">
        <v>0.50000100000000003</v>
      </c>
      <c r="L12" s="40">
        <v>0.65</v>
      </c>
      <c r="M12" s="41">
        <v>0.02</v>
      </c>
    </row>
    <row r="13" spans="1:13">
      <c r="A13" t="s">
        <v>28</v>
      </c>
      <c r="E13" s="12" t="s">
        <v>29</v>
      </c>
      <c r="K13" s="40">
        <v>0.65000100000000005</v>
      </c>
      <c r="L13" s="40">
        <v>0.8</v>
      </c>
      <c r="M13" s="41">
        <v>3.1300000000000001E-2</v>
      </c>
    </row>
    <row r="14" spans="1:13">
      <c r="A14" t="s">
        <v>30</v>
      </c>
      <c r="E14" s="28">
        <v>0.2467</v>
      </c>
      <c r="K14" s="40">
        <v>0.80000099999999996</v>
      </c>
      <c r="L14" s="40">
        <v>0.9</v>
      </c>
      <c r="M14" s="41">
        <v>5.2600000000000001E-2</v>
      </c>
    </row>
    <row r="15" spans="1:13">
      <c r="K15" s="40">
        <v>0.90000100000000005</v>
      </c>
      <c r="L15" s="40">
        <v>1</v>
      </c>
      <c r="M15" s="41">
        <v>7.3700000000000002E-2</v>
      </c>
    </row>
    <row r="16" spans="1:13">
      <c r="K16" s="40">
        <v>1.0000009999999999</v>
      </c>
      <c r="L16" s="40">
        <v>10</v>
      </c>
      <c r="M16" s="41">
        <v>0.1157</v>
      </c>
    </row>
    <row r="17" spans="1:19">
      <c r="K17" s="9"/>
    </row>
    <row r="18" spans="1:19">
      <c r="K18" s="9"/>
    </row>
    <row r="19" spans="1:19" s="10" customFormat="1" ht="11.4">
      <c r="A19" s="42" t="s">
        <v>9</v>
      </c>
      <c r="B19" s="42" t="s">
        <v>10</v>
      </c>
      <c r="C19" s="42" t="s">
        <v>11</v>
      </c>
      <c r="D19" s="42" t="s">
        <v>12</v>
      </c>
      <c r="E19" s="21" t="s">
        <v>13</v>
      </c>
      <c r="F19" s="21" t="s">
        <v>14</v>
      </c>
      <c r="G19" s="37" t="s">
        <v>15</v>
      </c>
      <c r="H19" s="21" t="s">
        <v>16</v>
      </c>
      <c r="I19" s="37" t="s">
        <v>17</v>
      </c>
      <c r="J19" s="21" t="s">
        <v>18</v>
      </c>
      <c r="K19" s="21" t="s">
        <v>19</v>
      </c>
      <c r="L19" s="37" t="s">
        <v>20</v>
      </c>
      <c r="M19" s="21" t="s">
        <v>21</v>
      </c>
      <c r="N19" s="21" t="s">
        <v>22</v>
      </c>
      <c r="O19" s="37" t="s">
        <v>23</v>
      </c>
      <c r="P19" s="21" t="s">
        <v>24</v>
      </c>
      <c r="Q19" s="37" t="s">
        <v>25</v>
      </c>
      <c r="R19" s="21" t="s">
        <v>26</v>
      </c>
      <c r="S19" s="37" t="s">
        <v>27</v>
      </c>
    </row>
    <row r="20" spans="1:19">
      <c r="A20" s="33" t="s">
        <v>34</v>
      </c>
      <c r="B20" s="33">
        <v>362</v>
      </c>
      <c r="C20" s="43">
        <v>1.2935834925393561</v>
      </c>
      <c r="D20" s="35">
        <v>0.10200864604262225</v>
      </c>
      <c r="E20" s="17">
        <f>$E$9+C20*$E$10</f>
        <v>0.14202796270464063</v>
      </c>
      <c r="F20" s="16">
        <f t="shared" ref="F20:F83" si="0">IF(D20="NA","NA",D20-E20)</f>
        <v>-4.0019316662018384E-2</v>
      </c>
      <c r="G20" s="36">
        <v>81135.848000000056</v>
      </c>
      <c r="H20" s="18">
        <f>G20*F20</f>
        <v>-3247.0011937533932</v>
      </c>
      <c r="I20" s="38">
        <v>0.21338723126336392</v>
      </c>
      <c r="J20" s="17">
        <f>E20*(1-S20)+R20*S20</f>
        <v>0.11821144332952692</v>
      </c>
      <c r="K20" s="16">
        <f>IF(I20="NA","NA",I20-J20)</f>
        <v>9.5175787933837006E-2</v>
      </c>
      <c r="L20" s="36">
        <v>57172.390912636096</v>
      </c>
      <c r="M20" s="18">
        <f>IF(K20="NA","NA",K20*L20)</f>
        <v>5441.4273531714834</v>
      </c>
      <c r="N20" s="16">
        <f>1-S20</f>
        <v>0.73440883380534083</v>
      </c>
      <c r="O20" s="39">
        <v>0.39695739619251297</v>
      </c>
      <c r="P20" s="16">
        <f>$E$9+$E$11+VLOOKUP(O20,$K$10:$M$16,3)</f>
        <v>6.9500000000000006E-2</v>
      </c>
      <c r="Q20" s="35">
        <v>0.14694787945259605</v>
      </c>
      <c r="R20" s="17">
        <f>IF($E$13="Yes",P20*(1-$E$14),P20*(1-Q20))</f>
        <v>5.2354350000000001E-2</v>
      </c>
      <c r="S20" s="39">
        <v>0.26559116619465917</v>
      </c>
    </row>
    <row r="21" spans="1:19">
      <c r="A21" s="33" t="s">
        <v>35</v>
      </c>
      <c r="B21" s="33">
        <v>278</v>
      </c>
      <c r="C21" s="43">
        <v>1.1580552633554024</v>
      </c>
      <c r="D21" s="35">
        <v>8.0355181939871512E-2</v>
      </c>
      <c r="E21" s="17">
        <f t="shared" ref="E21:E84" si="1">$E$9+C21*$E$10</f>
        <v>0.13121281001576113</v>
      </c>
      <c r="F21" s="16">
        <f t="shared" si="0"/>
        <v>-5.0857628075889616E-2</v>
      </c>
      <c r="G21" s="36">
        <v>276788.28500000003</v>
      </c>
      <c r="H21" s="18">
        <f>G21*F21</f>
        <v>-14076.795654293339</v>
      </c>
      <c r="I21" s="38">
        <v>0.12143702063274998</v>
      </c>
      <c r="J21" s="17">
        <f>E21*(1-S21)+R21*S21</f>
        <v>0.11634379756383052</v>
      </c>
      <c r="K21" s="16">
        <f>IF(I21="NA","NA",I21-J21)</f>
        <v>5.0932230689194613E-3</v>
      </c>
      <c r="L21" s="36">
        <v>375090.53320682375</v>
      </c>
      <c r="M21" s="18">
        <f>IF(K21="NA","NA",K21*L21)</f>
        <v>1910.4197566622959</v>
      </c>
      <c r="N21" s="16">
        <f>1-S21</f>
        <v>0.81144683209691393</v>
      </c>
      <c r="O21" s="39">
        <v>0.36229340257411924</v>
      </c>
      <c r="P21" s="16">
        <f t="shared" ref="P21:P84" si="2">$E$9+$E$11+VLOOKUP(O21,$K$10:$M$16,3)</f>
        <v>6.9500000000000006E-2</v>
      </c>
      <c r="Q21" s="35">
        <v>0.10206462903742386</v>
      </c>
      <c r="R21" s="17">
        <f t="shared" ref="R21:R84" si="3">IF($E$13="Yes",P21*(1-$E$14),P21*(1-Q21))</f>
        <v>5.2354350000000001E-2</v>
      </c>
      <c r="S21" s="39">
        <v>0.18855316790308613</v>
      </c>
    </row>
    <row r="22" spans="1:19">
      <c r="A22" s="33" t="s">
        <v>36</v>
      </c>
      <c r="B22" s="33">
        <v>155</v>
      </c>
      <c r="C22" s="43">
        <v>1.2354206917515256</v>
      </c>
      <c r="D22" s="35">
        <v>-9.3242946827625517E-2</v>
      </c>
      <c r="E22" s="17">
        <f t="shared" si="1"/>
        <v>0.13738657120177172</v>
      </c>
      <c r="F22" s="16">
        <f t="shared" si="0"/>
        <v>-0.23062951802939724</v>
      </c>
      <c r="G22" s="36">
        <v>174152.83999999997</v>
      </c>
      <c r="H22" s="18">
        <f t="shared" ref="H22:H85" si="4">G22*F22</f>
        <v>-40164.785552650726</v>
      </c>
      <c r="I22" s="38">
        <v>9.0355252665947575E-3</v>
      </c>
      <c r="J22" s="17">
        <f t="shared" ref="J22:J85" si="5">E22*(1-S22)+R22*S22</f>
        <v>9.2849395821210656E-2</v>
      </c>
      <c r="K22" s="16">
        <f t="shared" ref="K22:K85" si="6">IF(I22="NA","NA",I22-J22)</f>
        <v>-8.3813870554615894E-2</v>
      </c>
      <c r="L22" s="36">
        <v>606518.82739575149</v>
      </c>
      <c r="M22" s="18">
        <f t="shared" ref="M22:M85" si="7">IF(K22="NA","NA",K22*L22)</f>
        <v>-50834.690488284934</v>
      </c>
      <c r="N22" s="16">
        <f t="shared" ref="N22:N85" si="8">1-S22</f>
        <v>0.47623177718856191</v>
      </c>
      <c r="O22" s="39">
        <v>0.30863311861967929</v>
      </c>
      <c r="P22" s="16">
        <f t="shared" si="2"/>
        <v>6.9500000000000006E-2</v>
      </c>
      <c r="Q22" s="35">
        <v>8.7163981379620989E-2</v>
      </c>
      <c r="R22" s="17">
        <f t="shared" si="3"/>
        <v>5.2354350000000001E-2</v>
      </c>
      <c r="S22" s="39">
        <v>0.52376822281143809</v>
      </c>
    </row>
    <row r="23" spans="1:19">
      <c r="A23" s="33" t="s">
        <v>37</v>
      </c>
      <c r="B23" s="33">
        <v>1146</v>
      </c>
      <c r="C23" s="43">
        <v>0.90237888995411852</v>
      </c>
      <c r="D23" s="35">
        <v>0.15307722601657631</v>
      </c>
      <c r="E23" s="17">
        <f t="shared" si="1"/>
        <v>0.11080983541833865</v>
      </c>
      <c r="F23" s="16">
        <f t="shared" si="0"/>
        <v>4.2267390598237656E-2</v>
      </c>
      <c r="G23" s="36">
        <v>331251.55399999948</v>
      </c>
      <c r="H23" s="18">
        <f t="shared" si="4"/>
        <v>14001.138819191192</v>
      </c>
      <c r="I23" s="38">
        <v>0.20093422274465472</v>
      </c>
      <c r="J23" s="17">
        <f t="shared" si="5"/>
        <v>0.10182999002758587</v>
      </c>
      <c r="K23" s="16">
        <f t="shared" si="6"/>
        <v>9.9104232717068849E-2</v>
      </c>
      <c r="L23" s="36">
        <v>398614.81415516167</v>
      </c>
      <c r="M23" s="18">
        <f t="shared" si="7"/>
        <v>39504.415306504292</v>
      </c>
      <c r="N23" s="16">
        <f t="shared" si="8"/>
        <v>0.84638147598145486</v>
      </c>
      <c r="O23" s="39">
        <v>0.34781354412233134</v>
      </c>
      <c r="P23" s="16">
        <f t="shared" si="2"/>
        <v>6.9500000000000006E-2</v>
      </c>
      <c r="Q23" s="35">
        <v>0.1492327301321428</v>
      </c>
      <c r="R23" s="17">
        <f t="shared" si="3"/>
        <v>5.2354350000000001E-2</v>
      </c>
      <c r="S23" s="39">
        <v>0.15361852401854517</v>
      </c>
    </row>
    <row r="24" spans="1:19">
      <c r="A24" s="33" t="s">
        <v>38</v>
      </c>
      <c r="B24" s="33">
        <v>154</v>
      </c>
      <c r="C24" s="43">
        <v>1.3526231349119202</v>
      </c>
      <c r="D24" s="35">
        <v>0.11518174528970851</v>
      </c>
      <c r="E24" s="17">
        <f t="shared" si="1"/>
        <v>0.14673932616597124</v>
      </c>
      <c r="F24" s="16">
        <f t="shared" si="0"/>
        <v>-3.1557580876262731E-2</v>
      </c>
      <c r="G24" s="36">
        <v>1110864.7180000006</v>
      </c>
      <c r="H24" s="18">
        <f t="shared" si="4"/>
        <v>-35056.203180871809</v>
      </c>
      <c r="I24" s="38">
        <v>5.3357693453791086E-2</v>
      </c>
      <c r="J24" s="17">
        <f t="shared" si="5"/>
        <v>0.10669405268100901</v>
      </c>
      <c r="K24" s="16">
        <f t="shared" si="6"/>
        <v>-5.3336359227217925E-2</v>
      </c>
      <c r="L24" s="36">
        <v>2221740.4953038045</v>
      </c>
      <c r="M24" s="18">
        <f t="shared" si="7"/>
        <v>-118499.5491671808</v>
      </c>
      <c r="N24" s="16">
        <f t="shared" si="8"/>
        <v>0.57572407059207575</v>
      </c>
      <c r="O24" s="39">
        <v>0.33896789399772925</v>
      </c>
      <c r="P24" s="16">
        <f t="shared" si="2"/>
        <v>6.9500000000000006E-2</v>
      </c>
      <c r="Q24" s="35">
        <v>0.11318086969170088</v>
      </c>
      <c r="R24" s="17">
        <f t="shared" si="3"/>
        <v>5.2354350000000001E-2</v>
      </c>
      <c r="S24" s="39">
        <v>0.42427592940792425</v>
      </c>
    </row>
    <row r="25" spans="1:19">
      <c r="A25" s="33" t="s">
        <v>39</v>
      </c>
      <c r="B25" s="33">
        <v>746</v>
      </c>
      <c r="C25" s="43">
        <v>1.4130101599580891</v>
      </c>
      <c r="D25" s="35">
        <v>5.2512079188338168E-2</v>
      </c>
      <c r="E25" s="17">
        <f t="shared" si="1"/>
        <v>0.1515582107646555</v>
      </c>
      <c r="F25" s="16">
        <f t="shared" si="0"/>
        <v>-9.9046131576317337E-2</v>
      </c>
      <c r="G25" s="36">
        <v>413764.76300000044</v>
      </c>
      <c r="H25" s="18">
        <f t="shared" si="4"/>
        <v>-40981.7991577418</v>
      </c>
      <c r="I25" s="38">
        <v>4.222860068434426E-2</v>
      </c>
      <c r="J25" s="17">
        <f t="shared" si="5"/>
        <v>0.12570974732398635</v>
      </c>
      <c r="K25" s="16">
        <f t="shared" si="6"/>
        <v>-8.3481146639642095E-2</v>
      </c>
      <c r="L25" s="36">
        <v>577152.59897767217</v>
      </c>
      <c r="M25" s="18">
        <f t="shared" si="7"/>
        <v>-48181.3607487056</v>
      </c>
      <c r="N25" s="16">
        <f t="shared" si="8"/>
        <v>0.73944095278720767</v>
      </c>
      <c r="O25" s="39">
        <v>0.31499751482799093</v>
      </c>
      <c r="P25" s="16">
        <f t="shared" si="2"/>
        <v>6.9500000000000006E-2</v>
      </c>
      <c r="Q25" s="35">
        <v>0.16874944521173871</v>
      </c>
      <c r="R25" s="17">
        <f t="shared" si="3"/>
        <v>5.2354350000000001E-2</v>
      </c>
      <c r="S25" s="39">
        <v>0.26055904721279227</v>
      </c>
    </row>
    <row r="26" spans="1:19">
      <c r="A26" s="33" t="s">
        <v>40</v>
      </c>
      <c r="B26" s="33">
        <v>596</v>
      </c>
      <c r="C26" s="43">
        <v>0.87521547410293199</v>
      </c>
      <c r="D26" s="35">
        <v>1.033504286307702E-2</v>
      </c>
      <c r="E26" s="17">
        <f t="shared" si="1"/>
        <v>0.10864219483341397</v>
      </c>
      <c r="F26" s="16">
        <f t="shared" si="0"/>
        <v>-9.8307151970336959E-2</v>
      </c>
      <c r="G26" s="36">
        <v>73364425.000000045</v>
      </c>
      <c r="H26" s="18">
        <f t="shared" si="4"/>
        <v>-7212247.6776913926</v>
      </c>
      <c r="I26" s="38">
        <v>4.1684616383614826E-5</v>
      </c>
      <c r="J26" s="17">
        <f t="shared" si="5"/>
        <v>6.2060110743097238E-2</v>
      </c>
      <c r="K26" s="16">
        <f t="shared" si="6"/>
        <v>-6.201842612671362E-2</v>
      </c>
      <c r="L26" s="36">
        <v>16383658.461681044</v>
      </c>
      <c r="M26" s="18">
        <f t="shared" si="7"/>
        <v>-1016088.7119910723</v>
      </c>
      <c r="N26" s="16">
        <f t="shared" si="8"/>
        <v>0.24974402622043579</v>
      </c>
      <c r="O26" s="39">
        <v>0.21675380851065218</v>
      </c>
      <c r="P26" s="16">
        <f t="shared" si="2"/>
        <v>6.1800000000000001E-2</v>
      </c>
      <c r="Q26" s="35">
        <v>0.20949352175828576</v>
      </c>
      <c r="R26" s="17">
        <f t="shared" si="3"/>
        <v>4.6553940000000002E-2</v>
      </c>
      <c r="S26" s="39">
        <v>0.75025597377956421</v>
      </c>
    </row>
    <row r="27" spans="1:19">
      <c r="A27" s="33" t="s">
        <v>41</v>
      </c>
      <c r="B27" s="33">
        <v>800</v>
      </c>
      <c r="C27" s="43">
        <v>0.56387028942928497</v>
      </c>
      <c r="D27" s="35">
        <v>9.0436939806665881E-2</v>
      </c>
      <c r="E27" s="17">
        <f t="shared" si="1"/>
        <v>8.3796849096456932E-2</v>
      </c>
      <c r="F27" s="16">
        <f t="shared" si="0"/>
        <v>6.6400907102089485E-3</v>
      </c>
      <c r="G27" s="36">
        <v>1216582.2200000004</v>
      </c>
      <c r="H27" s="18">
        <f t="shared" si="4"/>
        <v>8078.2162972273818</v>
      </c>
      <c r="I27" s="38">
        <v>-3.6680349455871644E-5</v>
      </c>
      <c r="J27" s="17">
        <f t="shared" si="5"/>
        <v>5.9246528980610717E-2</v>
      </c>
      <c r="K27" s="16">
        <f t="shared" si="6"/>
        <v>-5.9283209330066589E-2</v>
      </c>
      <c r="L27" s="36">
        <v>1866075.7959222503</v>
      </c>
      <c r="M27" s="18">
        <f t="shared" si="7"/>
        <v>-110626.96203542939</v>
      </c>
      <c r="N27" s="16">
        <f t="shared" si="8"/>
        <v>0.3408055194543923</v>
      </c>
      <c r="O27" s="39">
        <v>0.17830180346656344</v>
      </c>
      <c r="P27" s="16">
        <f t="shared" si="2"/>
        <v>6.1800000000000001E-2</v>
      </c>
      <c r="Q27" s="35">
        <v>0.19185771795778675</v>
      </c>
      <c r="R27" s="17">
        <f t="shared" si="3"/>
        <v>4.6553940000000002E-2</v>
      </c>
      <c r="S27" s="39">
        <v>0.6591944805456077</v>
      </c>
    </row>
    <row r="28" spans="1:19">
      <c r="A28" s="33" t="s">
        <v>42</v>
      </c>
      <c r="B28" s="33">
        <v>220</v>
      </c>
      <c r="C28" s="43">
        <v>0.87215644318047292</v>
      </c>
      <c r="D28" s="35">
        <v>0.14498308042811484</v>
      </c>
      <c r="E28" s="17">
        <f t="shared" si="1"/>
        <v>0.10839808416580174</v>
      </c>
      <c r="F28" s="16">
        <f t="shared" si="0"/>
        <v>3.6584996262313096E-2</v>
      </c>
      <c r="G28" s="36">
        <v>332860.66799999995</v>
      </c>
      <c r="H28" s="18">
        <f t="shared" si="4"/>
        <v>12177.706294651038</v>
      </c>
      <c r="I28" s="38">
        <v>0.13930925191772361</v>
      </c>
      <c r="J28" s="17">
        <f t="shared" si="5"/>
        <v>0.10051184388279662</v>
      </c>
      <c r="K28" s="16">
        <f t="shared" si="6"/>
        <v>3.8797408034926997E-2</v>
      </c>
      <c r="L28" s="36">
        <v>467537.13685793249</v>
      </c>
      <c r="M28" s="18">
        <f t="shared" si="7"/>
        <v>18139.229070158712</v>
      </c>
      <c r="N28" s="16">
        <f t="shared" si="8"/>
        <v>0.85928417511091992</v>
      </c>
      <c r="O28" s="39">
        <v>0.28571957625212252</v>
      </c>
      <c r="P28" s="16">
        <f t="shared" si="2"/>
        <v>6.9500000000000006E-2</v>
      </c>
      <c r="Q28" s="35">
        <v>0.17138891309925858</v>
      </c>
      <c r="R28" s="17">
        <f t="shared" si="3"/>
        <v>5.2354350000000001E-2</v>
      </c>
      <c r="S28" s="39">
        <v>0.14071582488908002</v>
      </c>
    </row>
    <row r="29" spans="1:19">
      <c r="A29" s="33" t="s">
        <v>43</v>
      </c>
      <c r="B29" s="33">
        <v>100</v>
      </c>
      <c r="C29" s="43">
        <v>0.85590019190367983</v>
      </c>
      <c r="D29" s="35">
        <v>0.24708930327847395</v>
      </c>
      <c r="E29" s="17">
        <f t="shared" si="1"/>
        <v>0.10710083531391365</v>
      </c>
      <c r="F29" s="16">
        <f t="shared" si="0"/>
        <v>0.1399884679645603</v>
      </c>
      <c r="G29" s="36">
        <v>116178.97099999998</v>
      </c>
      <c r="H29" s="18">
        <f t="shared" si="4"/>
        <v>16263.716159989077</v>
      </c>
      <c r="I29" s="38">
        <v>0.22610954818560502</v>
      </c>
      <c r="J29" s="17">
        <f t="shared" si="5"/>
        <v>9.9803951260501497E-2</v>
      </c>
      <c r="K29" s="16">
        <f t="shared" si="6"/>
        <v>0.12630559692510351</v>
      </c>
      <c r="L29" s="36">
        <v>149910.57749797532</v>
      </c>
      <c r="M29" s="18">
        <f t="shared" si="7"/>
        <v>18934.544976268764</v>
      </c>
      <c r="N29" s="16">
        <f t="shared" si="8"/>
        <v>0.86671502268004641</v>
      </c>
      <c r="O29" s="39">
        <v>0.31052361417890234</v>
      </c>
      <c r="P29" s="16">
        <f t="shared" si="2"/>
        <v>6.9500000000000006E-2</v>
      </c>
      <c r="Q29" s="35">
        <v>0.13376209970213782</v>
      </c>
      <c r="R29" s="17">
        <f t="shared" si="3"/>
        <v>5.2354350000000001E-2</v>
      </c>
      <c r="S29" s="39">
        <v>0.13328497731995359</v>
      </c>
    </row>
    <row r="30" spans="1:19">
      <c r="A30" s="33" t="s">
        <v>44</v>
      </c>
      <c r="B30" s="33">
        <v>135</v>
      </c>
      <c r="C30" s="43">
        <v>1.0569743272387224</v>
      </c>
      <c r="D30" s="35">
        <v>0.2978111577675327</v>
      </c>
      <c r="E30" s="17">
        <f t="shared" si="1"/>
        <v>0.12314655131365004</v>
      </c>
      <c r="F30" s="16">
        <f t="shared" si="0"/>
        <v>0.17466460645388265</v>
      </c>
      <c r="G30" s="36">
        <v>133408.33599999995</v>
      </c>
      <c r="H30" s="18">
        <f t="shared" si="4"/>
        <v>23301.714505107338</v>
      </c>
      <c r="I30" s="38">
        <v>0.1088653110194383</v>
      </c>
      <c r="J30" s="17">
        <f t="shared" si="5"/>
        <v>9.1544066309812211E-2</v>
      </c>
      <c r="K30" s="16">
        <f t="shared" si="6"/>
        <v>1.7321244709626094E-2</v>
      </c>
      <c r="L30" s="36">
        <v>146027.78107230461</v>
      </c>
      <c r="M30" s="18">
        <f t="shared" si="7"/>
        <v>2529.3829303570938</v>
      </c>
      <c r="N30" s="16">
        <f t="shared" si="8"/>
        <v>0.55358804476469525</v>
      </c>
      <c r="O30" s="39">
        <v>0.34716622042674328</v>
      </c>
      <c r="P30" s="16">
        <f t="shared" si="2"/>
        <v>6.9500000000000006E-2</v>
      </c>
      <c r="Q30" s="35">
        <v>0.16495354784780936</v>
      </c>
      <c r="R30" s="17">
        <f t="shared" si="3"/>
        <v>5.2354350000000001E-2</v>
      </c>
      <c r="S30" s="39">
        <v>0.44641195523530475</v>
      </c>
    </row>
    <row r="31" spans="1:19">
      <c r="A31" s="33" t="s">
        <v>45</v>
      </c>
      <c r="B31" s="33">
        <v>592</v>
      </c>
      <c r="C31" s="43">
        <v>0.99146242776310933</v>
      </c>
      <c r="D31" s="35">
        <v>9.2032782861292586E-2</v>
      </c>
      <c r="E31" s="17">
        <f t="shared" si="1"/>
        <v>0.11791870173549612</v>
      </c>
      <c r="F31" s="16">
        <f t="shared" si="0"/>
        <v>-2.5885918874203537E-2</v>
      </c>
      <c r="G31" s="36">
        <v>783684.12599999935</v>
      </c>
      <c r="H31" s="18">
        <f t="shared" si="4"/>
        <v>-20286.383708637084</v>
      </c>
      <c r="I31" s="38">
        <v>1.1237028657450701E-3</v>
      </c>
      <c r="J31" s="17">
        <f t="shared" si="5"/>
        <v>7.164483235522795E-2</v>
      </c>
      <c r="K31" s="16">
        <f t="shared" si="6"/>
        <v>-7.0521129489482887E-2</v>
      </c>
      <c r="L31" s="36">
        <v>2613395.1077548224</v>
      </c>
      <c r="M31" s="18">
        <f t="shared" si="7"/>
        <v>-184299.57480115892</v>
      </c>
      <c r="N31" s="16">
        <f t="shared" si="8"/>
        <v>0.29422211681510779</v>
      </c>
      <c r="O31" s="39">
        <v>0.34987613722148397</v>
      </c>
      <c r="P31" s="16">
        <f t="shared" si="2"/>
        <v>6.9500000000000006E-2</v>
      </c>
      <c r="Q31" s="35">
        <v>0.14882513818935492</v>
      </c>
      <c r="R31" s="17">
        <f t="shared" si="3"/>
        <v>5.2354350000000001E-2</v>
      </c>
      <c r="S31" s="39">
        <v>0.70577788318489221</v>
      </c>
    </row>
    <row r="32" spans="1:19">
      <c r="A32" s="33" t="s">
        <v>46</v>
      </c>
      <c r="B32" s="33">
        <v>454</v>
      </c>
      <c r="C32" s="43">
        <v>1.1065292223300869</v>
      </c>
      <c r="D32" s="35">
        <v>0.15118080309483573</v>
      </c>
      <c r="E32" s="17">
        <f t="shared" si="1"/>
        <v>0.12710103194194095</v>
      </c>
      <c r="F32" s="16">
        <f t="shared" si="0"/>
        <v>2.407977115289478E-2</v>
      </c>
      <c r="G32" s="36">
        <v>231868.08300000001</v>
      </c>
      <c r="H32" s="18">
        <f t="shared" si="4"/>
        <v>5583.3303763004133</v>
      </c>
      <c r="I32" s="38">
        <v>0.16368297461942438</v>
      </c>
      <c r="J32" s="17">
        <f t="shared" si="5"/>
        <v>0.11201932390615539</v>
      </c>
      <c r="K32" s="16">
        <f t="shared" si="6"/>
        <v>5.1663650713268991E-2</v>
      </c>
      <c r="L32" s="36">
        <v>246637.70752320639</v>
      </c>
      <c r="M32" s="18">
        <f t="shared" si="7"/>
        <v>12742.204374200332</v>
      </c>
      <c r="N32" s="16">
        <f t="shared" si="8"/>
        <v>0.79822906323119236</v>
      </c>
      <c r="O32" s="39">
        <v>0.29868072216447483</v>
      </c>
      <c r="P32" s="16">
        <f t="shared" si="2"/>
        <v>6.9500000000000006E-2</v>
      </c>
      <c r="Q32" s="35">
        <v>0.17672316160144674</v>
      </c>
      <c r="R32" s="17">
        <f t="shared" si="3"/>
        <v>5.2354350000000001E-2</v>
      </c>
      <c r="S32" s="39">
        <v>0.20177093676880761</v>
      </c>
    </row>
    <row r="33" spans="1:19">
      <c r="A33" s="33" t="s">
        <v>47</v>
      </c>
      <c r="B33" s="33">
        <v>961</v>
      </c>
      <c r="C33" s="43">
        <v>1.0942430346454961</v>
      </c>
      <c r="D33" s="35">
        <v>0.10173941306387643</v>
      </c>
      <c r="E33" s="17">
        <f t="shared" si="1"/>
        <v>0.12612059416471058</v>
      </c>
      <c r="F33" s="16">
        <f t="shared" si="0"/>
        <v>-2.4381181100834148E-2</v>
      </c>
      <c r="G33" s="36">
        <v>258387.50400000002</v>
      </c>
      <c r="H33" s="18">
        <f t="shared" si="4"/>
        <v>-6299.7925292165082</v>
      </c>
      <c r="I33" s="38">
        <v>0.19491986939558359</v>
      </c>
      <c r="J33" s="17">
        <f t="shared" si="5"/>
        <v>0.11220049568260584</v>
      </c>
      <c r="K33" s="16">
        <f t="shared" si="6"/>
        <v>8.2719373712977745E-2</v>
      </c>
      <c r="L33" s="36">
        <v>231222.72855804456</v>
      </c>
      <c r="M33" s="18">
        <f t="shared" si="7"/>
        <v>19126.599294527299</v>
      </c>
      <c r="N33" s="16">
        <f t="shared" si="8"/>
        <v>0.81129446619211176</v>
      </c>
      <c r="O33" s="39">
        <v>0.35508042862954164</v>
      </c>
      <c r="P33" s="16">
        <f t="shared" si="2"/>
        <v>6.9500000000000006E-2</v>
      </c>
      <c r="Q33" s="35">
        <v>0.16395074692763018</v>
      </c>
      <c r="R33" s="17">
        <f t="shared" si="3"/>
        <v>5.2354350000000001E-2</v>
      </c>
      <c r="S33" s="39">
        <v>0.18870553380788824</v>
      </c>
    </row>
    <row r="34" spans="1:19">
      <c r="A34" s="33" t="s">
        <v>48</v>
      </c>
      <c r="B34" s="33">
        <v>54</v>
      </c>
      <c r="C34" s="43">
        <v>1.0239833762823261</v>
      </c>
      <c r="D34" s="35">
        <v>0.10901267306081759</v>
      </c>
      <c r="E34" s="17">
        <f t="shared" si="1"/>
        <v>0.12051387342732961</v>
      </c>
      <c r="F34" s="16">
        <f t="shared" si="0"/>
        <v>-1.1501200366512018E-2</v>
      </c>
      <c r="G34" s="36">
        <v>184870.41400000005</v>
      </c>
      <c r="H34" s="18">
        <f t="shared" si="4"/>
        <v>-2126.2316732540289</v>
      </c>
      <c r="I34" s="38">
        <v>0.12652466179683763</v>
      </c>
      <c r="J34" s="17">
        <f t="shared" si="5"/>
        <v>8.680831989906676E-2</v>
      </c>
      <c r="K34" s="16">
        <f t="shared" si="6"/>
        <v>3.9716341897770874E-2</v>
      </c>
      <c r="L34" s="36">
        <v>334754.04274207854</v>
      </c>
      <c r="M34" s="18">
        <f t="shared" si="7"/>
        <v>13295.206013205396</v>
      </c>
      <c r="N34" s="16">
        <f t="shared" si="8"/>
        <v>0.50549018195235651</v>
      </c>
      <c r="O34" s="39">
        <v>0.26282180998895055</v>
      </c>
      <c r="P34" s="16">
        <f t="shared" si="2"/>
        <v>6.9500000000000006E-2</v>
      </c>
      <c r="Q34" s="35">
        <v>0.13227912597836108</v>
      </c>
      <c r="R34" s="17">
        <f t="shared" si="3"/>
        <v>5.2354350000000001E-2</v>
      </c>
      <c r="S34" s="39">
        <v>0.49450981804764355</v>
      </c>
    </row>
    <row r="35" spans="1:19">
      <c r="A35" s="33" t="s">
        <v>49</v>
      </c>
      <c r="B35" s="33">
        <v>879</v>
      </c>
      <c r="C35" s="43">
        <v>1.1399114789559386</v>
      </c>
      <c r="D35" s="35">
        <v>0.13015440695282732</v>
      </c>
      <c r="E35" s="17">
        <f t="shared" si="1"/>
        <v>0.1297649360206839</v>
      </c>
      <c r="F35" s="16">
        <f t="shared" si="0"/>
        <v>3.8947093214342088E-4</v>
      </c>
      <c r="G35" s="36">
        <v>563243.09499999997</v>
      </c>
      <c r="H35" s="18">
        <f t="shared" si="4"/>
        <v>219.36681323299536</v>
      </c>
      <c r="I35" s="38">
        <v>0.10745139617308558</v>
      </c>
      <c r="J35" s="17">
        <f t="shared" si="5"/>
        <v>0.10882394490616107</v>
      </c>
      <c r="K35" s="16">
        <f t="shared" si="6"/>
        <v>-1.3725487330754904E-3</v>
      </c>
      <c r="L35" s="36">
        <v>783035.28235840658</v>
      </c>
      <c r="M35" s="18">
        <f t="shared" si="7"/>
        <v>-1074.7540847544399</v>
      </c>
      <c r="N35" s="16">
        <f t="shared" si="8"/>
        <v>0.72948155813046733</v>
      </c>
      <c r="O35" s="39">
        <v>0.32649437388083069</v>
      </c>
      <c r="P35" s="16">
        <f t="shared" si="2"/>
        <v>6.9500000000000006E-2</v>
      </c>
      <c r="Q35" s="35">
        <v>0.15722778869143017</v>
      </c>
      <c r="R35" s="17">
        <f t="shared" si="3"/>
        <v>5.2354350000000001E-2</v>
      </c>
      <c r="S35" s="39">
        <v>0.27051844186953267</v>
      </c>
    </row>
    <row r="36" spans="1:19">
      <c r="A36" s="33" t="s">
        <v>50</v>
      </c>
      <c r="B36" s="33">
        <v>68</v>
      </c>
      <c r="C36" s="43">
        <v>1.1958248741877604</v>
      </c>
      <c r="D36" s="35">
        <v>0.13650087385165174</v>
      </c>
      <c r="E36" s="17">
        <f t="shared" si="1"/>
        <v>0.13422682496018329</v>
      </c>
      <c r="F36" s="16">
        <f t="shared" si="0"/>
        <v>2.2740488914684553E-3</v>
      </c>
      <c r="G36" s="36">
        <v>153836.18000000005</v>
      </c>
      <c r="H36" s="18">
        <f t="shared" si="4"/>
        <v>349.8309945967419</v>
      </c>
      <c r="I36" s="38">
        <v>8.8860578023872136E-2</v>
      </c>
      <c r="J36" s="17">
        <f t="shared" si="5"/>
        <v>0.10416559904158584</v>
      </c>
      <c r="K36" s="16">
        <f t="shared" si="6"/>
        <v>-1.5305021017713707E-2</v>
      </c>
      <c r="L36" s="36">
        <v>238129.45016639357</v>
      </c>
      <c r="M36" s="18">
        <f t="shared" si="7"/>
        <v>-3644.5762397332624</v>
      </c>
      <c r="N36" s="16">
        <f t="shared" si="8"/>
        <v>0.65712060311178566</v>
      </c>
      <c r="O36" s="39">
        <v>0.24921264970970231</v>
      </c>
      <c r="P36" s="16">
        <f t="shared" si="2"/>
        <v>6.1800000000000001E-2</v>
      </c>
      <c r="Q36" s="35">
        <v>0.21226360049674067</v>
      </c>
      <c r="R36" s="17">
        <f t="shared" si="3"/>
        <v>4.6553940000000002E-2</v>
      </c>
      <c r="S36" s="39">
        <v>0.34287939688821434</v>
      </c>
    </row>
    <row r="37" spans="1:19">
      <c r="A37" s="33" t="s">
        <v>51</v>
      </c>
      <c r="B37" s="33">
        <v>922</v>
      </c>
      <c r="C37" s="43">
        <v>1.1068628177675968</v>
      </c>
      <c r="D37" s="35">
        <v>0.15901047052663181</v>
      </c>
      <c r="E37" s="17">
        <f t="shared" si="1"/>
        <v>0.12712765285785421</v>
      </c>
      <c r="F37" s="16">
        <f t="shared" si="0"/>
        <v>3.1882817668777597E-2</v>
      </c>
      <c r="G37" s="36">
        <v>635243.97900000005</v>
      </c>
      <c r="H37" s="18">
        <f t="shared" si="4"/>
        <v>20253.367957645787</v>
      </c>
      <c r="I37" s="38">
        <v>0.17150009967531879</v>
      </c>
      <c r="J37" s="17">
        <f t="shared" si="5"/>
        <v>0.11407292254822643</v>
      </c>
      <c r="K37" s="16">
        <f t="shared" si="6"/>
        <v>5.742717712709236E-2</v>
      </c>
      <c r="L37" s="36">
        <v>739807.28810411668</v>
      </c>
      <c r="M37" s="18">
        <f t="shared" si="7"/>
        <v>42485.044173868955</v>
      </c>
      <c r="N37" s="16">
        <f t="shared" si="8"/>
        <v>0.82540920608462187</v>
      </c>
      <c r="O37" s="39">
        <v>0.34149187496630518</v>
      </c>
      <c r="P37" s="16">
        <f t="shared" si="2"/>
        <v>6.9500000000000006E-2</v>
      </c>
      <c r="Q37" s="35">
        <v>0.15929122981267427</v>
      </c>
      <c r="R37" s="17">
        <f t="shared" si="3"/>
        <v>5.2354350000000001E-2</v>
      </c>
      <c r="S37" s="39">
        <v>0.17459079391537816</v>
      </c>
    </row>
    <row r="38" spans="1:19">
      <c r="A38" s="33" t="s">
        <v>52</v>
      </c>
      <c r="B38" s="33">
        <v>212</v>
      </c>
      <c r="C38" s="43">
        <v>1.2119612126219459</v>
      </c>
      <c r="D38" s="35">
        <v>0.31438462941240891</v>
      </c>
      <c r="E38" s="17">
        <f t="shared" si="1"/>
        <v>0.13551450476723126</v>
      </c>
      <c r="F38" s="16">
        <f t="shared" si="0"/>
        <v>0.17887012464517765</v>
      </c>
      <c r="G38" s="36">
        <v>192200.85000000009</v>
      </c>
      <c r="H38" s="18">
        <f t="shared" si="4"/>
        <v>34378.989996409109</v>
      </c>
      <c r="I38" s="38">
        <v>0.38609852291856595</v>
      </c>
      <c r="J38" s="17">
        <f t="shared" si="5"/>
        <v>0.11981226986085283</v>
      </c>
      <c r="K38" s="16">
        <f t="shared" si="6"/>
        <v>0.26628625305771314</v>
      </c>
      <c r="L38" s="36">
        <v>219852.8446952287</v>
      </c>
      <c r="M38" s="18">
        <f t="shared" si="7"/>
        <v>58543.790237971778</v>
      </c>
      <c r="N38" s="16">
        <f t="shared" si="8"/>
        <v>0.80444954745048836</v>
      </c>
      <c r="O38" s="39">
        <v>0.58726950301818248</v>
      </c>
      <c r="P38" s="16">
        <f t="shared" si="2"/>
        <v>7.3300000000000004E-2</v>
      </c>
      <c r="Q38" s="35">
        <v>9.5409782883993238E-2</v>
      </c>
      <c r="R38" s="17">
        <f t="shared" si="3"/>
        <v>5.5216889999999998E-2</v>
      </c>
      <c r="S38" s="39">
        <v>0.19555045254951162</v>
      </c>
    </row>
    <row r="39" spans="1:19">
      <c r="A39" s="33" t="s">
        <v>53</v>
      </c>
      <c r="B39" s="33">
        <v>1105</v>
      </c>
      <c r="C39" s="43">
        <v>1.0882471920280821</v>
      </c>
      <c r="D39" s="35">
        <v>0.13814920572691777</v>
      </c>
      <c r="E39" s="17">
        <f t="shared" si="1"/>
        <v>0.12564212592384094</v>
      </c>
      <c r="F39" s="16">
        <f t="shared" si="0"/>
        <v>1.2507079803076832E-2</v>
      </c>
      <c r="G39" s="36">
        <v>332765.33699999948</v>
      </c>
      <c r="H39" s="18">
        <f t="shared" si="4"/>
        <v>4161.9226255567492</v>
      </c>
      <c r="I39" s="38">
        <v>0.2025293235529626</v>
      </c>
      <c r="J39" s="17">
        <f t="shared" si="5"/>
        <v>0.11534531804067875</v>
      </c>
      <c r="K39" s="16">
        <f t="shared" si="6"/>
        <v>8.7184005512283849E-2</v>
      </c>
      <c r="L39" s="36">
        <v>310990.15684004955</v>
      </c>
      <c r="M39" s="18">
        <f t="shared" si="7"/>
        <v>27113.367548208898</v>
      </c>
      <c r="N39" s="16">
        <f t="shared" si="8"/>
        <v>0.85950170061290421</v>
      </c>
      <c r="O39" s="39">
        <v>0.33786373564723465</v>
      </c>
      <c r="P39" s="16">
        <f t="shared" si="2"/>
        <v>6.9500000000000006E-2</v>
      </c>
      <c r="Q39" s="35">
        <v>0.16622237475120769</v>
      </c>
      <c r="R39" s="17">
        <f t="shared" si="3"/>
        <v>5.2354350000000001E-2</v>
      </c>
      <c r="S39" s="39">
        <v>0.14049829938709574</v>
      </c>
    </row>
    <row r="40" spans="1:19">
      <c r="A40" s="33" t="s">
        <v>54</v>
      </c>
      <c r="B40" s="33">
        <v>333</v>
      </c>
      <c r="C40" s="43">
        <v>1.2620051937696362</v>
      </c>
      <c r="D40" s="35">
        <v>0.27940376674380923</v>
      </c>
      <c r="E40" s="17">
        <f t="shared" si="1"/>
        <v>0.13950801446281696</v>
      </c>
      <c r="F40" s="16">
        <f t="shared" si="0"/>
        <v>0.13989575228099227</v>
      </c>
      <c r="G40" s="36">
        <v>554850.902</v>
      </c>
      <c r="H40" s="18">
        <f t="shared" si="4"/>
        <v>77621.284339077116</v>
      </c>
      <c r="I40" s="38">
        <v>0.20720316942953626</v>
      </c>
      <c r="J40" s="17">
        <f t="shared" si="5"/>
        <v>0.13027651250009889</v>
      </c>
      <c r="K40" s="16">
        <f t="shared" si="6"/>
        <v>7.692665692943737E-2</v>
      </c>
      <c r="L40" s="36">
        <v>845445.6917861395</v>
      </c>
      <c r="M40" s="18">
        <f t="shared" si="7"/>
        <v>65037.310684503202</v>
      </c>
      <c r="N40" s="16">
        <f t="shared" si="8"/>
        <v>0.89407786787144694</v>
      </c>
      <c r="O40" s="39">
        <v>0.3292446932773343</v>
      </c>
      <c r="P40" s="16">
        <f t="shared" si="2"/>
        <v>6.9500000000000006E-2</v>
      </c>
      <c r="Q40" s="35">
        <v>0.14043645453746695</v>
      </c>
      <c r="R40" s="17">
        <f t="shared" si="3"/>
        <v>5.2354350000000001E-2</v>
      </c>
      <c r="S40" s="39">
        <v>0.105922132128553</v>
      </c>
    </row>
    <row r="41" spans="1:19">
      <c r="A41" s="33" t="s">
        <v>55</v>
      </c>
      <c r="B41" s="33">
        <v>790</v>
      </c>
      <c r="C41" s="43">
        <v>1.1168579550772775</v>
      </c>
      <c r="D41" s="35">
        <v>8.0922460272459681E-2</v>
      </c>
      <c r="E41" s="17">
        <f t="shared" si="1"/>
        <v>0.12792526481516675</v>
      </c>
      <c r="F41" s="16">
        <f t="shared" si="0"/>
        <v>-4.7002804542707069E-2</v>
      </c>
      <c r="G41" s="36">
        <v>789182.95100000035</v>
      </c>
      <c r="H41" s="18">
        <f t="shared" si="4"/>
        <v>-37093.81199428979</v>
      </c>
      <c r="I41" s="38">
        <v>7.1457740481812526E-2</v>
      </c>
      <c r="J41" s="17">
        <f t="shared" si="5"/>
        <v>0.1043975961893531</v>
      </c>
      <c r="K41" s="16">
        <f t="shared" si="6"/>
        <v>-3.2939855707540572E-2</v>
      </c>
      <c r="L41" s="36">
        <v>1064409.6579872931</v>
      </c>
      <c r="M41" s="18">
        <f t="shared" si="7"/>
        <v>-35061.500547814045</v>
      </c>
      <c r="N41" s="16">
        <f t="shared" si="8"/>
        <v>0.68866767481433533</v>
      </c>
      <c r="O41" s="39">
        <v>0.30150511958275444</v>
      </c>
      <c r="P41" s="16">
        <f t="shared" si="2"/>
        <v>6.9500000000000006E-2</v>
      </c>
      <c r="Q41" s="35">
        <v>0.14834321663490779</v>
      </c>
      <c r="R41" s="17">
        <f t="shared" si="3"/>
        <v>5.2354350000000001E-2</v>
      </c>
      <c r="S41" s="39">
        <v>0.31133232518566467</v>
      </c>
    </row>
    <row r="42" spans="1:19">
      <c r="A42" s="33" t="s">
        <v>56</v>
      </c>
      <c r="B42" s="33">
        <v>314</v>
      </c>
      <c r="C42" s="43">
        <v>0.9639252546213195</v>
      </c>
      <c r="D42" s="35">
        <v>5.8112853136737509E-2</v>
      </c>
      <c r="E42" s="17">
        <f t="shared" si="1"/>
        <v>0.1157212353187813</v>
      </c>
      <c r="F42" s="16">
        <f t="shared" si="0"/>
        <v>-5.7608382182043789E-2</v>
      </c>
      <c r="G42" s="36">
        <v>1428170.4050000005</v>
      </c>
      <c r="H42" s="18">
        <f t="shared" si="4"/>
        <v>-82274.586512324284</v>
      </c>
      <c r="I42" s="38">
        <v>6.2952807030606794E-2</v>
      </c>
      <c r="J42" s="17">
        <f t="shared" si="5"/>
        <v>9.2999011551826355E-2</v>
      </c>
      <c r="K42" s="16">
        <f t="shared" si="6"/>
        <v>-3.0046204521219561E-2</v>
      </c>
      <c r="L42" s="36">
        <v>2068358.2502531211</v>
      </c>
      <c r="M42" s="18">
        <f t="shared" si="7"/>
        <v>-62146.315010257109</v>
      </c>
      <c r="N42" s="16">
        <f t="shared" si="8"/>
        <v>0.64141801111659968</v>
      </c>
      <c r="O42" s="39">
        <v>0.27349373371508195</v>
      </c>
      <c r="P42" s="16">
        <f t="shared" si="2"/>
        <v>6.9500000000000006E-2</v>
      </c>
      <c r="Q42" s="35">
        <v>0.13386535096563182</v>
      </c>
      <c r="R42" s="17">
        <f t="shared" si="3"/>
        <v>5.2354350000000001E-2</v>
      </c>
      <c r="S42" s="39">
        <v>0.35858198888340026</v>
      </c>
    </row>
    <row r="43" spans="1:19">
      <c r="A43" s="33" t="s">
        <v>57</v>
      </c>
      <c r="B43" s="33">
        <v>1267</v>
      </c>
      <c r="C43" s="43">
        <v>1.268267613064147</v>
      </c>
      <c r="D43" s="35">
        <v>-1.0637065540967156E-2</v>
      </c>
      <c r="E43" s="17">
        <f t="shared" si="1"/>
        <v>0.14000775552251893</v>
      </c>
      <c r="F43" s="16">
        <f t="shared" si="0"/>
        <v>-0.15064482106348609</v>
      </c>
      <c r="G43" s="36">
        <v>320616.99600000016</v>
      </c>
      <c r="H43" s="18">
        <f t="shared" si="4"/>
        <v>-48299.289992332458</v>
      </c>
      <c r="I43" s="38">
        <v>4.6526913392921442E-2</v>
      </c>
      <c r="J43" s="17">
        <f t="shared" si="5"/>
        <v>0.13034522204961971</v>
      </c>
      <c r="K43" s="16">
        <f t="shared" si="6"/>
        <v>-8.3818308656698259E-2</v>
      </c>
      <c r="L43" s="36">
        <v>606328.55524896155</v>
      </c>
      <c r="M43" s="18">
        <f t="shared" si="7"/>
        <v>-50821.433991227386</v>
      </c>
      <c r="N43" s="16">
        <f t="shared" si="8"/>
        <v>0.88604275456613879</v>
      </c>
      <c r="O43" s="39">
        <v>0.51694194640882407</v>
      </c>
      <c r="P43" s="16">
        <f t="shared" si="2"/>
        <v>7.3300000000000004E-2</v>
      </c>
      <c r="Q43" s="35">
        <v>2.4746592636052649E-2</v>
      </c>
      <c r="R43" s="17">
        <f t="shared" si="3"/>
        <v>5.5216889999999998E-2</v>
      </c>
      <c r="S43" s="39">
        <v>0.1139572454338612</v>
      </c>
    </row>
    <row r="44" spans="1:19">
      <c r="A44" s="33" t="s">
        <v>58</v>
      </c>
      <c r="B44" s="33">
        <v>1352</v>
      </c>
      <c r="C44" s="43">
        <v>1.0635869533243638</v>
      </c>
      <c r="D44" s="35">
        <v>0.16122384369938733</v>
      </c>
      <c r="E44" s="17">
        <f t="shared" si="1"/>
        <v>0.12367423887528423</v>
      </c>
      <c r="F44" s="16">
        <f t="shared" si="0"/>
        <v>3.7549604824103106E-2</v>
      </c>
      <c r="G44" s="36">
        <v>1064445.7299999993</v>
      </c>
      <c r="H44" s="18">
        <f t="shared" si="4"/>
        <v>39969.516518203927</v>
      </c>
      <c r="I44" s="38">
        <v>0.13957128286220502</v>
      </c>
      <c r="J44" s="17">
        <f t="shared" si="5"/>
        <v>0.11429359345066391</v>
      </c>
      <c r="K44" s="16">
        <f t="shared" si="6"/>
        <v>2.5277689411541113E-2</v>
      </c>
      <c r="L44" s="36">
        <v>1596602.0500801087</v>
      </c>
      <c r="M44" s="18">
        <f t="shared" si="7"/>
        <v>40358.410735754798</v>
      </c>
      <c r="N44" s="16">
        <f t="shared" si="8"/>
        <v>0.86847083509869061</v>
      </c>
      <c r="O44" s="39">
        <v>0.44281720798926644</v>
      </c>
      <c r="P44" s="16">
        <f t="shared" si="2"/>
        <v>6.9500000000000006E-2</v>
      </c>
      <c r="Q44" s="35">
        <v>9.8033872005966832E-2</v>
      </c>
      <c r="R44" s="17">
        <f t="shared" si="3"/>
        <v>5.2354350000000001E-2</v>
      </c>
      <c r="S44" s="39">
        <v>0.13152916490130936</v>
      </c>
    </row>
    <row r="45" spans="1:19">
      <c r="A45" s="33" t="s">
        <v>59</v>
      </c>
      <c r="B45" s="33">
        <v>251</v>
      </c>
      <c r="C45" s="43">
        <v>0.87876725882387718</v>
      </c>
      <c r="D45" s="35">
        <v>3.679776661145092E-2</v>
      </c>
      <c r="E45" s="17">
        <f t="shared" si="1"/>
        <v>0.1089256272541454</v>
      </c>
      <c r="F45" s="16">
        <f t="shared" si="0"/>
        <v>-7.2127860642694469E-2</v>
      </c>
      <c r="G45" s="36">
        <v>46909.884999999966</v>
      </c>
      <c r="H45" s="18">
        <f t="shared" si="4"/>
        <v>-3383.509648044821</v>
      </c>
      <c r="I45" s="38">
        <v>6.2603191520413867E-2</v>
      </c>
      <c r="J45" s="17">
        <f t="shared" si="5"/>
        <v>9.4928903254072494E-2</v>
      </c>
      <c r="K45" s="16">
        <f t="shared" si="6"/>
        <v>-3.2325711733658627E-2</v>
      </c>
      <c r="L45" s="36">
        <v>49907.376886869584</v>
      </c>
      <c r="M45" s="18">
        <f t="shared" si="7"/>
        <v>-1613.2914786280035</v>
      </c>
      <c r="N45" s="16">
        <f t="shared" si="8"/>
        <v>0.75258249982242975</v>
      </c>
      <c r="O45" s="39">
        <v>0.34117555150021905</v>
      </c>
      <c r="P45" s="16">
        <f t="shared" si="2"/>
        <v>6.9500000000000006E-2</v>
      </c>
      <c r="Q45" s="35">
        <v>0.13161523431932237</v>
      </c>
      <c r="R45" s="17">
        <f t="shared" si="3"/>
        <v>5.2354350000000001E-2</v>
      </c>
      <c r="S45" s="39">
        <v>0.24741750017757028</v>
      </c>
    </row>
    <row r="46" spans="1:19">
      <c r="A46" s="33" t="s">
        <v>60</v>
      </c>
      <c r="B46" s="33">
        <v>1045</v>
      </c>
      <c r="C46" s="43">
        <v>1.1360186851537797</v>
      </c>
      <c r="D46" s="35">
        <v>9.0067755168144137E-2</v>
      </c>
      <c r="E46" s="17">
        <f t="shared" si="1"/>
        <v>0.12945429107527162</v>
      </c>
      <c r="F46" s="16">
        <f t="shared" si="0"/>
        <v>-3.9386535907127485E-2</v>
      </c>
      <c r="G46" s="36">
        <v>469075.95199999982</v>
      </c>
      <c r="H46" s="18">
        <f t="shared" si="4"/>
        <v>-18475.276826618003</v>
      </c>
      <c r="I46" s="38">
        <v>9.6069628831003812E-2</v>
      </c>
      <c r="J46" s="17">
        <f t="shared" si="5"/>
        <v>0.11842765679971393</v>
      </c>
      <c r="K46" s="16">
        <f t="shared" si="6"/>
        <v>-2.2358027968710115E-2</v>
      </c>
      <c r="L46" s="36">
        <v>507350.91253076831</v>
      </c>
      <c r="M46" s="18">
        <f t="shared" si="7"/>
        <v>-11343.365892313517</v>
      </c>
      <c r="N46" s="16">
        <f t="shared" si="8"/>
        <v>0.85698258491802815</v>
      </c>
      <c r="O46" s="39">
        <v>0.37245108102966507</v>
      </c>
      <c r="P46" s="16">
        <f t="shared" si="2"/>
        <v>6.9500000000000006E-2</v>
      </c>
      <c r="Q46" s="35">
        <v>0.11696572849960604</v>
      </c>
      <c r="R46" s="17">
        <f t="shared" si="3"/>
        <v>5.2354350000000001E-2</v>
      </c>
      <c r="S46" s="39">
        <v>0.14301741508197188</v>
      </c>
    </row>
    <row r="47" spans="1:19">
      <c r="A47" s="33" t="s">
        <v>61</v>
      </c>
      <c r="B47" s="33">
        <v>134</v>
      </c>
      <c r="C47" s="43">
        <v>1.2725160060597946</v>
      </c>
      <c r="D47" s="35">
        <v>7.8509104048175279E-2</v>
      </c>
      <c r="E47" s="17">
        <f t="shared" si="1"/>
        <v>0.14034677728357159</v>
      </c>
      <c r="F47" s="16">
        <f t="shared" si="0"/>
        <v>-6.1837673235396309E-2</v>
      </c>
      <c r="G47" s="36">
        <v>154481.49800000011</v>
      </c>
      <c r="H47" s="18">
        <f t="shared" si="4"/>
        <v>-9552.7763942385354</v>
      </c>
      <c r="I47" s="38">
        <v>6.0197219290322748E-2</v>
      </c>
      <c r="J47" s="17">
        <f t="shared" si="5"/>
        <v>0.11331981990584189</v>
      </c>
      <c r="K47" s="16">
        <f t="shared" si="6"/>
        <v>-5.3122600615519142E-2</v>
      </c>
      <c r="L47" s="36">
        <v>246337.49102012522</v>
      </c>
      <c r="M47" s="18">
        <f t="shared" si="7"/>
        <v>-13086.088152091144</v>
      </c>
      <c r="N47" s="16">
        <f t="shared" si="8"/>
        <v>0.69284905290053633</v>
      </c>
      <c r="O47" s="39">
        <v>0.34632531120576865</v>
      </c>
      <c r="P47" s="16">
        <f t="shared" si="2"/>
        <v>6.9500000000000006E-2</v>
      </c>
      <c r="Q47" s="35">
        <v>0.12554756180518867</v>
      </c>
      <c r="R47" s="17">
        <f t="shared" si="3"/>
        <v>5.2354350000000001E-2</v>
      </c>
      <c r="S47" s="39">
        <v>0.30715094709946367</v>
      </c>
    </row>
    <row r="48" spans="1:19">
      <c r="A48" s="33" t="s">
        <v>62</v>
      </c>
      <c r="B48" s="33">
        <v>1457</v>
      </c>
      <c r="C48" s="43">
        <v>1.2955238162109064</v>
      </c>
      <c r="D48" s="35">
        <v>9.5623518017835266E-2</v>
      </c>
      <c r="E48" s="17">
        <f t="shared" si="1"/>
        <v>0.14218280053363033</v>
      </c>
      <c r="F48" s="16">
        <f t="shared" si="0"/>
        <v>-4.6559282515795067E-2</v>
      </c>
      <c r="G48" s="36">
        <v>678198.10800000117</v>
      </c>
      <c r="H48" s="18">
        <f t="shared" si="4"/>
        <v>-31576.417312049751</v>
      </c>
      <c r="I48" s="38">
        <v>8.7206934187178925E-2</v>
      </c>
      <c r="J48" s="17">
        <f t="shared" si="5"/>
        <v>0.12750292313104281</v>
      </c>
      <c r="K48" s="16">
        <f t="shared" si="6"/>
        <v>-4.0295988943863881E-2</v>
      </c>
      <c r="L48" s="36">
        <v>793678.67553922336</v>
      </c>
      <c r="M48" s="18">
        <f t="shared" si="7"/>
        <v>-31982.067134509074</v>
      </c>
      <c r="N48" s="16">
        <f t="shared" si="8"/>
        <v>0.83657875299661755</v>
      </c>
      <c r="O48" s="39">
        <v>0.33176265991369114</v>
      </c>
      <c r="P48" s="16">
        <f t="shared" si="2"/>
        <v>6.9500000000000006E-2</v>
      </c>
      <c r="Q48" s="35">
        <v>0.12428122333870883</v>
      </c>
      <c r="R48" s="17">
        <f t="shared" si="3"/>
        <v>5.2354350000000001E-2</v>
      </c>
      <c r="S48" s="39">
        <v>0.16342124700338245</v>
      </c>
    </row>
    <row r="49" spans="1:19">
      <c r="A49" s="33" t="s">
        <v>63</v>
      </c>
      <c r="B49" s="33">
        <v>1269</v>
      </c>
      <c r="C49" s="43">
        <v>1.0295667164846354</v>
      </c>
      <c r="D49" s="35">
        <v>9.1449190767282085E-2</v>
      </c>
      <c r="E49" s="17">
        <f t="shared" si="1"/>
        <v>0.12095942397547391</v>
      </c>
      <c r="F49" s="16">
        <f t="shared" si="0"/>
        <v>-2.9510233208191822E-2</v>
      </c>
      <c r="G49" s="36">
        <v>700378.5649999982</v>
      </c>
      <c r="H49" s="18">
        <f t="shared" si="4"/>
        <v>-20668.334787168682</v>
      </c>
      <c r="I49" s="38">
        <v>7.3014665776993379E-2</v>
      </c>
      <c r="J49" s="17">
        <f t="shared" si="5"/>
        <v>8.5944443582693902E-2</v>
      </c>
      <c r="K49" s="16">
        <f t="shared" si="6"/>
        <v>-1.2929777805700524E-2</v>
      </c>
      <c r="L49" s="36">
        <v>1172592.2103727814</v>
      </c>
      <c r="M49" s="18">
        <f t="shared" si="7"/>
        <v>-15161.356736815307</v>
      </c>
      <c r="N49" s="16">
        <f t="shared" si="8"/>
        <v>0.48961529572436946</v>
      </c>
      <c r="O49" s="39">
        <v>0.32279385986263293</v>
      </c>
      <c r="P49" s="16">
        <f t="shared" si="2"/>
        <v>6.9500000000000006E-2</v>
      </c>
      <c r="Q49" s="35">
        <v>0.15883112278792491</v>
      </c>
      <c r="R49" s="17">
        <f t="shared" si="3"/>
        <v>5.2354350000000001E-2</v>
      </c>
      <c r="S49" s="39">
        <v>0.51038470427563054</v>
      </c>
    </row>
    <row r="50" spans="1:19">
      <c r="A50" s="33" t="s">
        <v>64</v>
      </c>
      <c r="B50" s="33">
        <v>752</v>
      </c>
      <c r="C50" s="43">
        <v>1.2013486787553214</v>
      </c>
      <c r="D50" s="35">
        <v>5.3343812988993114E-2</v>
      </c>
      <c r="E50" s="17">
        <f t="shared" si="1"/>
        <v>0.13466762456467463</v>
      </c>
      <c r="F50" s="16">
        <f t="shared" si="0"/>
        <v>-8.1323811575681512E-2</v>
      </c>
      <c r="G50" s="36">
        <v>323994.10600000055</v>
      </c>
      <c r="H50" s="18">
        <f t="shared" si="4"/>
        <v>-26348.435627975428</v>
      </c>
      <c r="I50" s="38">
        <v>9.6512626423388009E-2</v>
      </c>
      <c r="J50" s="17">
        <f t="shared" si="5"/>
        <v>0.11747709245060305</v>
      </c>
      <c r="K50" s="16">
        <f t="shared" si="6"/>
        <v>-2.0964466027215037E-2</v>
      </c>
      <c r="L50" s="36">
        <v>292312.9012544633</v>
      </c>
      <c r="M50" s="18">
        <f t="shared" si="7"/>
        <v>-6128.1838876658594</v>
      </c>
      <c r="N50" s="16">
        <f t="shared" si="8"/>
        <v>0.79115723186829667</v>
      </c>
      <c r="O50" s="39">
        <v>0.42673745588286965</v>
      </c>
      <c r="P50" s="16">
        <f t="shared" si="2"/>
        <v>6.9500000000000006E-2</v>
      </c>
      <c r="Q50" s="35">
        <v>8.6605863501288793E-2</v>
      </c>
      <c r="R50" s="17">
        <f t="shared" si="3"/>
        <v>5.2354350000000001E-2</v>
      </c>
      <c r="S50" s="39">
        <v>0.20884276813170335</v>
      </c>
    </row>
    <row r="51" spans="1:19">
      <c r="A51" s="33" t="s">
        <v>65</v>
      </c>
      <c r="B51" s="33">
        <v>370</v>
      </c>
      <c r="C51" s="43">
        <v>1.0880867288276126</v>
      </c>
      <c r="D51" s="35">
        <v>9.1371725037155543E-2</v>
      </c>
      <c r="E51" s="17">
        <f t="shared" si="1"/>
        <v>0.12562932096044349</v>
      </c>
      <c r="F51" s="16">
        <f t="shared" si="0"/>
        <v>-3.4257595923287948E-2</v>
      </c>
      <c r="G51" s="36">
        <v>104088.92899999997</v>
      </c>
      <c r="H51" s="18">
        <f t="shared" si="4"/>
        <v>-3565.836469769808</v>
      </c>
      <c r="I51" s="38">
        <v>0.10618091123311392</v>
      </c>
      <c r="J51" s="17">
        <f t="shared" si="5"/>
        <v>0.10567942414999154</v>
      </c>
      <c r="K51" s="16">
        <f t="shared" si="6"/>
        <v>5.0148708312237888E-4</v>
      </c>
      <c r="L51" s="36">
        <v>142856.61553552971</v>
      </c>
      <c r="M51" s="18">
        <f t="shared" si="7"/>
        <v>71.640747429647917</v>
      </c>
      <c r="N51" s="16">
        <f t="shared" si="8"/>
        <v>0.72773927373889191</v>
      </c>
      <c r="O51" s="39">
        <v>0.38236707668331305</v>
      </c>
      <c r="P51" s="16">
        <f t="shared" si="2"/>
        <v>6.9500000000000006E-2</v>
      </c>
      <c r="Q51" s="35">
        <v>0.12681248429990891</v>
      </c>
      <c r="R51" s="17">
        <f t="shared" si="3"/>
        <v>5.2354350000000001E-2</v>
      </c>
      <c r="S51" s="39">
        <v>0.27226072626110814</v>
      </c>
    </row>
    <row r="52" spans="1:19">
      <c r="A52" s="33" t="s">
        <v>66</v>
      </c>
      <c r="B52" s="33">
        <v>426</v>
      </c>
      <c r="C52" s="43">
        <v>0.84191689518664237</v>
      </c>
      <c r="D52" s="35">
        <v>0.14362550060321239</v>
      </c>
      <c r="E52" s="17">
        <f t="shared" si="1"/>
        <v>0.10598496823589405</v>
      </c>
      <c r="F52" s="16">
        <f t="shared" si="0"/>
        <v>3.7640532367318333E-2</v>
      </c>
      <c r="G52" s="36">
        <v>196497.94000000006</v>
      </c>
      <c r="H52" s="18">
        <f t="shared" si="4"/>
        <v>7396.2870706813783</v>
      </c>
      <c r="I52" s="38">
        <v>0.10276535855905174</v>
      </c>
      <c r="J52" s="17">
        <f t="shared" si="5"/>
        <v>8.8976111318933793E-2</v>
      </c>
      <c r="K52" s="16">
        <f t="shared" si="6"/>
        <v>1.3789247240117944E-2</v>
      </c>
      <c r="L52" s="36">
        <v>364539.7903094808</v>
      </c>
      <c r="M52" s="18">
        <f t="shared" si="7"/>
        <v>5026.7292974381817</v>
      </c>
      <c r="N52" s="16">
        <f t="shared" si="8"/>
        <v>0.68285174632619616</v>
      </c>
      <c r="O52" s="39">
        <v>0.34158621718358206</v>
      </c>
      <c r="P52" s="16">
        <f t="shared" si="2"/>
        <v>6.9500000000000006E-2</v>
      </c>
      <c r="Q52" s="35">
        <v>0.12620847194628598</v>
      </c>
      <c r="R52" s="17">
        <f t="shared" si="3"/>
        <v>5.2354350000000001E-2</v>
      </c>
      <c r="S52" s="39">
        <v>0.31714825367380384</v>
      </c>
    </row>
    <row r="53" spans="1:19">
      <c r="A53" s="33" t="s">
        <v>67</v>
      </c>
      <c r="B53" s="33">
        <v>1089</v>
      </c>
      <c r="C53" s="43">
        <v>0.88179367642992346</v>
      </c>
      <c r="D53" s="35">
        <v>0.14209285342615216</v>
      </c>
      <c r="E53" s="17">
        <f t="shared" si="1"/>
        <v>0.1091671353791079</v>
      </c>
      <c r="F53" s="16">
        <f t="shared" si="0"/>
        <v>3.2925718047044264E-2</v>
      </c>
      <c r="G53" s="36">
        <v>1172321.0280000016</v>
      </c>
      <c r="H53" s="18">
        <f t="shared" si="4"/>
        <v>38599.511628549139</v>
      </c>
      <c r="I53" s="38">
        <v>5.9327452725637733E-3</v>
      </c>
      <c r="J53" s="17">
        <f t="shared" si="5"/>
        <v>5.9630213578402848E-2</v>
      </c>
      <c r="K53" s="16">
        <f t="shared" si="6"/>
        <v>-5.3697468305839074E-2</v>
      </c>
      <c r="L53" s="36">
        <v>11656655.751981612</v>
      </c>
      <c r="M53" s="18">
        <f t="shared" si="7"/>
        <v>-625932.90279410942</v>
      </c>
      <c r="N53" s="16">
        <f t="shared" si="8"/>
        <v>0.1280673624757438</v>
      </c>
      <c r="O53" s="39">
        <v>0.33123687849243361</v>
      </c>
      <c r="P53" s="16">
        <f t="shared" si="2"/>
        <v>6.9500000000000006E-2</v>
      </c>
      <c r="Q53" s="35">
        <v>0.15559561784493603</v>
      </c>
      <c r="R53" s="17">
        <f t="shared" si="3"/>
        <v>5.2354350000000001E-2</v>
      </c>
      <c r="S53" s="39">
        <v>0.8719326375242562</v>
      </c>
    </row>
    <row r="54" spans="1:19">
      <c r="A54" s="33" t="s">
        <v>68</v>
      </c>
      <c r="B54" s="33">
        <v>1397</v>
      </c>
      <c r="C54" s="43">
        <v>0.79603809344606158</v>
      </c>
      <c r="D54" s="35">
        <v>0.11636452300326208</v>
      </c>
      <c r="E54" s="17">
        <f t="shared" si="1"/>
        <v>0.10232383985699571</v>
      </c>
      <c r="F54" s="16">
        <f t="shared" si="0"/>
        <v>1.4040683146266372E-2</v>
      </c>
      <c r="G54" s="36">
        <v>736812.62800000049</v>
      </c>
      <c r="H54" s="18">
        <f t="shared" si="4"/>
        <v>10345.352647915841</v>
      </c>
      <c r="I54" s="38">
        <v>0.1178757677853427</v>
      </c>
      <c r="J54" s="17">
        <f t="shared" si="5"/>
        <v>9.1092433061323225E-2</v>
      </c>
      <c r="K54" s="16">
        <f t="shared" si="6"/>
        <v>2.6783334724019475E-2</v>
      </c>
      <c r="L54" s="36">
        <v>908842.48253506119</v>
      </c>
      <c r="M54" s="18">
        <f t="shared" si="7"/>
        <v>24341.832421145369</v>
      </c>
      <c r="N54" s="16">
        <f t="shared" si="8"/>
        <v>0.77523471166475999</v>
      </c>
      <c r="O54" s="39">
        <v>0.29170887891196889</v>
      </c>
      <c r="P54" s="16">
        <f t="shared" si="2"/>
        <v>6.9500000000000006E-2</v>
      </c>
      <c r="Q54" s="35">
        <v>0.15179277832117272</v>
      </c>
      <c r="R54" s="17">
        <f t="shared" si="3"/>
        <v>5.2354350000000001E-2</v>
      </c>
      <c r="S54" s="39">
        <v>0.22476528833524001</v>
      </c>
    </row>
    <row r="55" spans="1:19">
      <c r="A55" s="33" t="s">
        <v>69</v>
      </c>
      <c r="B55" s="33">
        <v>169</v>
      </c>
      <c r="C55" s="43">
        <v>0.68839747956966135</v>
      </c>
      <c r="D55" s="35">
        <v>0.1313375950156184</v>
      </c>
      <c r="E55" s="17">
        <f t="shared" si="1"/>
        <v>9.3734118869658975E-2</v>
      </c>
      <c r="F55" s="16">
        <f t="shared" si="0"/>
        <v>3.7603476145959422E-2</v>
      </c>
      <c r="G55" s="36">
        <v>41531.32999999998</v>
      </c>
      <c r="H55" s="18">
        <f t="shared" si="4"/>
        <v>1561.7223769649681</v>
      </c>
      <c r="I55" s="38">
        <v>0.11488938343353311</v>
      </c>
      <c r="J55" s="17">
        <f t="shared" si="5"/>
        <v>7.6988853780545402E-2</v>
      </c>
      <c r="K55" s="16">
        <f t="shared" si="6"/>
        <v>3.7900529652987708E-2</v>
      </c>
      <c r="L55" s="36">
        <v>80170.641369935081</v>
      </c>
      <c r="M55" s="18">
        <f t="shared" si="7"/>
        <v>3038.5097705402677</v>
      </c>
      <c r="N55" s="16">
        <f t="shared" si="8"/>
        <v>0.59532724453200692</v>
      </c>
      <c r="O55" s="39">
        <v>0.31458186609200384</v>
      </c>
      <c r="P55" s="16">
        <f t="shared" si="2"/>
        <v>6.9500000000000006E-2</v>
      </c>
      <c r="Q55" s="35">
        <v>0.16633640918514456</v>
      </c>
      <c r="R55" s="17">
        <f t="shared" si="3"/>
        <v>5.2354350000000001E-2</v>
      </c>
      <c r="S55" s="39">
        <v>0.40467275546799308</v>
      </c>
    </row>
    <row r="56" spans="1:19">
      <c r="A56" s="33" t="s">
        <v>70</v>
      </c>
      <c r="B56" s="33">
        <v>362</v>
      </c>
      <c r="C56" s="43">
        <v>1.0821054084407624</v>
      </c>
      <c r="D56" s="35">
        <v>0.1353404441072435</v>
      </c>
      <c r="E56" s="17">
        <f t="shared" si="1"/>
        <v>0.12515201159357284</v>
      </c>
      <c r="F56" s="16">
        <f t="shared" si="0"/>
        <v>1.0188432513670659E-2</v>
      </c>
      <c r="G56" s="36">
        <v>140730.01700000025</v>
      </c>
      <c r="H56" s="18">
        <f t="shared" si="4"/>
        <v>1433.8182808522272</v>
      </c>
      <c r="I56" s="38">
        <v>0.14641279471865409</v>
      </c>
      <c r="J56" s="17">
        <f t="shared" si="5"/>
        <v>0.11027956517121806</v>
      </c>
      <c r="K56" s="16">
        <f t="shared" si="6"/>
        <v>3.613322954743603E-2</v>
      </c>
      <c r="L56" s="36">
        <v>141578.54754481468</v>
      </c>
      <c r="M56" s="18">
        <f t="shared" si="7"/>
        <v>5115.6901574293743</v>
      </c>
      <c r="N56" s="16">
        <f t="shared" si="8"/>
        <v>0.79570159127655504</v>
      </c>
      <c r="O56" s="39">
        <v>0.30125928200266844</v>
      </c>
      <c r="P56" s="16">
        <f t="shared" si="2"/>
        <v>6.9500000000000006E-2</v>
      </c>
      <c r="Q56" s="35">
        <v>0.1503942534844897</v>
      </c>
      <c r="R56" s="17">
        <f t="shared" si="3"/>
        <v>5.2354350000000001E-2</v>
      </c>
      <c r="S56" s="39">
        <v>0.2042984087234449</v>
      </c>
    </row>
    <row r="57" spans="1:19">
      <c r="A57" s="33" t="s">
        <v>71</v>
      </c>
      <c r="B57" s="33">
        <v>248</v>
      </c>
      <c r="C57" s="43">
        <v>1.0336423067859184</v>
      </c>
      <c r="D57" s="35">
        <v>0.19282714525293054</v>
      </c>
      <c r="E57" s="17">
        <f t="shared" si="1"/>
        <v>0.12128465608151628</v>
      </c>
      <c r="F57" s="16">
        <f t="shared" si="0"/>
        <v>7.1542489171414259E-2</v>
      </c>
      <c r="G57" s="36">
        <v>148167.78500000009</v>
      </c>
      <c r="H57" s="18">
        <f t="shared" si="4"/>
        <v>10600.292153914943</v>
      </c>
      <c r="I57" s="38">
        <v>6.7353380013681546E-2</v>
      </c>
      <c r="J57" s="17">
        <f t="shared" si="5"/>
        <v>9.4821520740056342E-2</v>
      </c>
      <c r="K57" s="16">
        <f t="shared" si="6"/>
        <v>-2.7468140726374796E-2</v>
      </c>
      <c r="L57" s="36">
        <v>336017.52398534719</v>
      </c>
      <c r="M57" s="18">
        <f t="shared" si="7"/>
        <v>-9229.7766353575353</v>
      </c>
      <c r="N57" s="16">
        <f t="shared" si="8"/>
        <v>0.61608852700922423</v>
      </c>
      <c r="O57" s="39">
        <v>0.36974872492744715</v>
      </c>
      <c r="P57" s="16">
        <f t="shared" si="2"/>
        <v>6.9500000000000006E-2</v>
      </c>
      <c r="Q57" s="35">
        <v>0.10379044597594156</v>
      </c>
      <c r="R57" s="17">
        <f t="shared" si="3"/>
        <v>5.2354350000000001E-2</v>
      </c>
      <c r="S57" s="39">
        <v>0.38391147299077572</v>
      </c>
    </row>
    <row r="58" spans="1:19">
      <c r="A58" s="33" t="s">
        <v>72</v>
      </c>
      <c r="B58" s="33">
        <v>896</v>
      </c>
      <c r="C58" s="43">
        <v>1.1305011645147018</v>
      </c>
      <c r="D58" s="35">
        <v>7.8992341195298507E-2</v>
      </c>
      <c r="E58" s="17">
        <f t="shared" si="1"/>
        <v>0.1290139929282732</v>
      </c>
      <c r="F58" s="16">
        <f t="shared" si="0"/>
        <v>-5.0021651732974695E-2</v>
      </c>
      <c r="G58" s="36">
        <v>504301.01699999976</v>
      </c>
      <c r="H58" s="18">
        <f t="shared" si="4"/>
        <v>-25225.96984095894</v>
      </c>
      <c r="I58" s="38">
        <v>0.1352276726043494</v>
      </c>
      <c r="J58" s="17">
        <f t="shared" si="5"/>
        <v>0.12010678468633547</v>
      </c>
      <c r="K58" s="16">
        <f t="shared" si="6"/>
        <v>1.5120887918013928E-2</v>
      </c>
      <c r="L58" s="36">
        <v>481024.87222968199</v>
      </c>
      <c r="M58" s="18">
        <f t="shared" si="7"/>
        <v>7273.5231787619923</v>
      </c>
      <c r="N58" s="16">
        <f t="shared" si="8"/>
        <v>0.88380837815443791</v>
      </c>
      <c r="O58" s="39">
        <v>0.43161496413982586</v>
      </c>
      <c r="P58" s="16">
        <f t="shared" si="2"/>
        <v>6.9500000000000006E-2</v>
      </c>
      <c r="Q58" s="35">
        <v>7.8917984948315464E-2</v>
      </c>
      <c r="R58" s="17">
        <f t="shared" si="3"/>
        <v>5.2354350000000001E-2</v>
      </c>
      <c r="S58" s="39">
        <v>0.11619162184556213</v>
      </c>
    </row>
    <row r="59" spans="1:19">
      <c r="A59" s="33" t="s">
        <v>73</v>
      </c>
      <c r="B59" s="33">
        <v>460</v>
      </c>
      <c r="C59" s="43">
        <v>1.0131363720531945</v>
      </c>
      <c r="D59" s="35">
        <v>0.10886237618760991</v>
      </c>
      <c r="E59" s="17">
        <f t="shared" si="1"/>
        <v>0.11964828248984492</v>
      </c>
      <c r="F59" s="16">
        <f t="shared" si="0"/>
        <v>-1.0785906302235013E-2</v>
      </c>
      <c r="G59" s="36">
        <v>474304.40900000039</v>
      </c>
      <c r="H59" s="18">
        <f t="shared" si="4"/>
        <v>-5115.8029142109572</v>
      </c>
      <c r="I59" s="38">
        <v>0.24286107738383947</v>
      </c>
      <c r="J59" s="17">
        <f t="shared" si="5"/>
        <v>0.105193120444886</v>
      </c>
      <c r="K59" s="16">
        <f t="shared" si="6"/>
        <v>0.13766795693895345</v>
      </c>
      <c r="L59" s="36">
        <v>367205.48315234919</v>
      </c>
      <c r="M59" s="18">
        <f t="shared" si="7"/>
        <v>50552.428642365208</v>
      </c>
      <c r="N59" s="16">
        <f t="shared" si="8"/>
        <v>0.78519367927947592</v>
      </c>
      <c r="O59" s="39">
        <v>0.38241271592555787</v>
      </c>
      <c r="P59" s="16">
        <f t="shared" si="2"/>
        <v>6.9500000000000006E-2</v>
      </c>
      <c r="Q59" s="35">
        <v>0.14377854804790394</v>
      </c>
      <c r="R59" s="17">
        <f t="shared" si="3"/>
        <v>5.2354350000000001E-2</v>
      </c>
      <c r="S59" s="39">
        <v>0.21480632072052405</v>
      </c>
    </row>
    <row r="60" spans="1:19">
      <c r="A60" s="33" t="s">
        <v>74</v>
      </c>
      <c r="B60" s="33">
        <v>447</v>
      </c>
      <c r="C60" s="43">
        <v>1.3377797757878629</v>
      </c>
      <c r="D60" s="35">
        <v>3.5050016747700995E-2</v>
      </c>
      <c r="E60" s="17">
        <f t="shared" si="1"/>
        <v>0.14555482610787146</v>
      </c>
      <c r="F60" s="16">
        <f t="shared" si="0"/>
        <v>-0.11050480936017046</v>
      </c>
      <c r="G60" s="36">
        <v>261403.04199999996</v>
      </c>
      <c r="H60" s="18">
        <f t="shared" si="4"/>
        <v>-28886.293322378628</v>
      </c>
      <c r="I60" s="38">
        <v>0.16356639499180595</v>
      </c>
      <c r="J60" s="17">
        <f t="shared" si="5"/>
        <v>0.13561904545992257</v>
      </c>
      <c r="K60" s="16">
        <f t="shared" si="6"/>
        <v>2.7947349531883381E-2</v>
      </c>
      <c r="L60" s="36">
        <v>215948.7721544755</v>
      </c>
      <c r="M60" s="18">
        <f t="shared" si="7"/>
        <v>6035.1958163821719</v>
      </c>
      <c r="N60" s="16">
        <f t="shared" si="8"/>
        <v>0.89339345609727272</v>
      </c>
      <c r="O60" s="39">
        <v>0.45081477143098153</v>
      </c>
      <c r="P60" s="16">
        <f t="shared" si="2"/>
        <v>6.9500000000000006E-2</v>
      </c>
      <c r="Q60" s="35">
        <v>7.7257296108832071E-2</v>
      </c>
      <c r="R60" s="17">
        <f t="shared" si="3"/>
        <v>5.2354350000000001E-2</v>
      </c>
      <c r="S60" s="39">
        <v>0.10660654390272724</v>
      </c>
    </row>
    <row r="61" spans="1:19">
      <c r="A61" s="33" t="s">
        <v>75</v>
      </c>
      <c r="B61" s="33">
        <v>171</v>
      </c>
      <c r="C61" s="43">
        <v>1.1397794466928413</v>
      </c>
      <c r="D61" s="35">
        <v>0.19431222567463893</v>
      </c>
      <c r="E61" s="17">
        <f t="shared" si="1"/>
        <v>0.12975439984608872</v>
      </c>
      <c r="F61" s="16">
        <f t="shared" si="0"/>
        <v>6.4557825828550214E-2</v>
      </c>
      <c r="G61" s="36">
        <v>177484.046</v>
      </c>
      <c r="H61" s="18">
        <f t="shared" si="4"/>
        <v>11457.984129014394</v>
      </c>
      <c r="I61" s="38">
        <v>0.17576561641927174</v>
      </c>
      <c r="J61" s="17">
        <f t="shared" si="5"/>
        <v>0.10534796795444518</v>
      </c>
      <c r="K61" s="16">
        <f t="shared" si="6"/>
        <v>7.0417648464826565E-2</v>
      </c>
      <c r="L61" s="36">
        <v>211989.5030233257</v>
      </c>
      <c r="M61" s="18">
        <f t="shared" si="7"/>
        <v>14927.802302129838</v>
      </c>
      <c r="N61" s="16">
        <f t="shared" si="8"/>
        <v>0.68467162566204887</v>
      </c>
      <c r="O61" s="39">
        <v>0.28509702105698664</v>
      </c>
      <c r="P61" s="16">
        <f t="shared" si="2"/>
        <v>6.9500000000000006E-2</v>
      </c>
      <c r="Q61" s="35">
        <v>0.19464553872415333</v>
      </c>
      <c r="R61" s="17">
        <f t="shared" si="3"/>
        <v>5.2354350000000001E-2</v>
      </c>
      <c r="S61" s="39">
        <v>0.31532837433795108</v>
      </c>
    </row>
    <row r="62" spans="1:19">
      <c r="A62" s="33" t="s">
        <v>76</v>
      </c>
      <c r="B62" s="33">
        <v>231</v>
      </c>
      <c r="C62" s="43">
        <v>0.76794023174770742</v>
      </c>
      <c r="D62" s="35">
        <v>0.15650807269310177</v>
      </c>
      <c r="E62" s="17">
        <f t="shared" si="1"/>
        <v>0.10008163049346705</v>
      </c>
      <c r="F62" s="16">
        <f t="shared" si="0"/>
        <v>5.6426442199634719E-2</v>
      </c>
      <c r="G62" s="36">
        <v>80357.445999999982</v>
      </c>
      <c r="H62" s="18">
        <f t="shared" si="4"/>
        <v>4534.2847820292673</v>
      </c>
      <c r="I62" s="38">
        <v>0.11635149727764249</v>
      </c>
      <c r="J62" s="17">
        <f t="shared" si="5"/>
        <v>8.386246650609129E-2</v>
      </c>
      <c r="K62" s="16">
        <f t="shared" si="6"/>
        <v>3.24890307715512E-2</v>
      </c>
      <c r="L62" s="36">
        <v>174735.31815917054</v>
      </c>
      <c r="M62" s="18">
        <f t="shared" si="7"/>
        <v>5676.9811285500809</v>
      </c>
      <c r="N62" s="16">
        <f t="shared" si="8"/>
        <v>0.66016995270459944</v>
      </c>
      <c r="O62" s="39">
        <v>0.31837828004372998</v>
      </c>
      <c r="P62" s="16">
        <f t="shared" si="2"/>
        <v>6.9500000000000006E-2</v>
      </c>
      <c r="Q62" s="35">
        <v>0.15518125789153106</v>
      </c>
      <c r="R62" s="17">
        <f t="shared" si="3"/>
        <v>5.2354350000000001E-2</v>
      </c>
      <c r="S62" s="39">
        <v>0.33983004729540051</v>
      </c>
    </row>
    <row r="63" spans="1:19">
      <c r="A63" s="33" t="s">
        <v>77</v>
      </c>
      <c r="B63" s="33">
        <v>650</v>
      </c>
      <c r="C63" s="43">
        <v>0.97058639732290319</v>
      </c>
      <c r="D63" s="35">
        <v>2.2693214706000397E-2</v>
      </c>
      <c r="E63" s="17">
        <f t="shared" si="1"/>
        <v>0.11625279450636768</v>
      </c>
      <c r="F63" s="16">
        <f t="shared" si="0"/>
        <v>-9.3559579800367276E-2</v>
      </c>
      <c r="G63" s="36">
        <v>251199.66800000001</v>
      </c>
      <c r="H63" s="18">
        <f t="shared" si="4"/>
        <v>-23502.135384071767</v>
      </c>
      <c r="I63" s="38">
        <v>2.1470742209970764E-2</v>
      </c>
      <c r="J63" s="17">
        <f t="shared" si="5"/>
        <v>9.3213565937711865E-2</v>
      </c>
      <c r="K63" s="16">
        <f t="shared" si="6"/>
        <v>-7.1742823727741101E-2</v>
      </c>
      <c r="L63" s="36">
        <v>514496.31072289706</v>
      </c>
      <c r="M63" s="18">
        <f t="shared" si="7"/>
        <v>-36911.418128765916</v>
      </c>
      <c r="N63" s="16">
        <f t="shared" si="8"/>
        <v>0.63943991521796928</v>
      </c>
      <c r="O63" s="39">
        <v>0.34991307923365311</v>
      </c>
      <c r="P63" s="16">
        <f t="shared" si="2"/>
        <v>6.9500000000000006E-2</v>
      </c>
      <c r="Q63" s="35">
        <v>8.3601570278399873E-2</v>
      </c>
      <c r="R63" s="17">
        <f t="shared" si="3"/>
        <v>5.2354350000000001E-2</v>
      </c>
      <c r="S63" s="39">
        <v>0.36056008478203067</v>
      </c>
    </row>
    <row r="64" spans="1:19">
      <c r="A64" s="33" t="s">
        <v>78</v>
      </c>
      <c r="B64" s="33">
        <v>589</v>
      </c>
      <c r="C64" s="43">
        <v>1.0240740179746777</v>
      </c>
      <c r="D64" s="35">
        <v>0.19391815619878336</v>
      </c>
      <c r="E64" s="17">
        <f t="shared" si="1"/>
        <v>0.12052110663437927</v>
      </c>
      <c r="F64" s="16">
        <f t="shared" si="0"/>
        <v>7.3397049564404085E-2</v>
      </c>
      <c r="G64" s="36">
        <v>252628.88200000036</v>
      </c>
      <c r="H64" s="18">
        <f t="shared" si="4"/>
        <v>18542.214573554018</v>
      </c>
      <c r="I64" s="38">
        <v>0.22892705098975522</v>
      </c>
      <c r="J64" s="17">
        <f t="shared" si="5"/>
        <v>0.11214436749935422</v>
      </c>
      <c r="K64" s="16">
        <f t="shared" si="6"/>
        <v>0.116782683490401</v>
      </c>
      <c r="L64" s="36">
        <v>276683.07928746409</v>
      </c>
      <c r="M64" s="18">
        <f t="shared" si="7"/>
        <v>32311.792475577444</v>
      </c>
      <c r="N64" s="16">
        <f t="shared" si="8"/>
        <v>0.87711401350727713</v>
      </c>
      <c r="O64" s="39">
        <v>0.37891980080211041</v>
      </c>
      <c r="P64" s="16">
        <f t="shared" si="2"/>
        <v>6.9500000000000006E-2</v>
      </c>
      <c r="Q64" s="35">
        <v>0.11695986517649924</v>
      </c>
      <c r="R64" s="17">
        <f t="shared" si="3"/>
        <v>5.2354350000000001E-2</v>
      </c>
      <c r="S64" s="39">
        <v>0.12288598649272289</v>
      </c>
    </row>
    <row r="65" spans="1:19">
      <c r="A65" s="33" t="s">
        <v>79</v>
      </c>
      <c r="B65" s="33">
        <v>242</v>
      </c>
      <c r="C65" s="43">
        <v>1.4107202256089806</v>
      </c>
      <c r="D65" s="35">
        <v>0.14456373910874776</v>
      </c>
      <c r="E65" s="17">
        <f t="shared" si="1"/>
        <v>0.15137547400359663</v>
      </c>
      <c r="F65" s="16">
        <f t="shared" si="0"/>
        <v>-6.8117348948488754E-3</v>
      </c>
      <c r="G65" s="36">
        <v>266868.87900000025</v>
      </c>
      <c r="H65" s="18">
        <f t="shared" si="4"/>
        <v>-1817.8400554335039</v>
      </c>
      <c r="I65" s="38">
        <v>0.28674950161733914</v>
      </c>
      <c r="J65" s="17">
        <f t="shared" si="5"/>
        <v>0.13918783061052845</v>
      </c>
      <c r="K65" s="16">
        <f t="shared" si="6"/>
        <v>0.1475616710068107</v>
      </c>
      <c r="L65" s="36">
        <v>189209.18246901114</v>
      </c>
      <c r="M65" s="18">
        <f t="shared" si="7"/>
        <v>27920.023134959836</v>
      </c>
      <c r="N65" s="16">
        <f t="shared" si="8"/>
        <v>0.876918753289192</v>
      </c>
      <c r="O65" s="39">
        <v>0.40765639840290036</v>
      </c>
      <c r="P65" s="16">
        <f t="shared" si="2"/>
        <v>6.9500000000000006E-2</v>
      </c>
      <c r="Q65" s="35">
        <v>0.15757329020462577</v>
      </c>
      <c r="R65" s="17">
        <f t="shared" si="3"/>
        <v>5.2354350000000001E-2</v>
      </c>
      <c r="S65" s="39">
        <v>0.12308124671080803</v>
      </c>
    </row>
    <row r="66" spans="1:19">
      <c r="A66" s="33" t="s">
        <v>80</v>
      </c>
      <c r="B66" s="33">
        <v>206</v>
      </c>
      <c r="C66" s="43">
        <v>0.69066681475722358</v>
      </c>
      <c r="D66" s="35">
        <v>0.1109472421073442</v>
      </c>
      <c r="E66" s="17">
        <f t="shared" si="1"/>
        <v>9.3915211817626437E-2</v>
      </c>
      <c r="F66" s="16">
        <f t="shared" si="0"/>
        <v>1.7032030289717767E-2</v>
      </c>
      <c r="G66" s="36">
        <v>596181.48899999971</v>
      </c>
      <c r="H66" s="18">
        <f t="shared" si="4"/>
        <v>10154.181178817034</v>
      </c>
      <c r="I66" s="38">
        <v>0.11101717127867118</v>
      </c>
      <c r="J66" s="17">
        <f t="shared" si="5"/>
        <v>8.1784311688340827E-2</v>
      </c>
      <c r="K66" s="16">
        <f t="shared" si="6"/>
        <v>2.9232859590330354E-2</v>
      </c>
      <c r="L66" s="36">
        <v>661162.54650160414</v>
      </c>
      <c r="M66" s="18">
        <f t="shared" si="7"/>
        <v>19327.671888266657</v>
      </c>
      <c r="N66" s="16">
        <f t="shared" si="8"/>
        <v>0.7081172141589045</v>
      </c>
      <c r="O66" s="39">
        <v>0.25272166193104129</v>
      </c>
      <c r="P66" s="16">
        <f t="shared" si="2"/>
        <v>6.9500000000000006E-2</v>
      </c>
      <c r="Q66" s="35">
        <v>0.15161157710226905</v>
      </c>
      <c r="R66" s="17">
        <f t="shared" si="3"/>
        <v>5.2354350000000001E-2</v>
      </c>
      <c r="S66" s="39">
        <v>0.2918827858410955</v>
      </c>
    </row>
    <row r="67" spans="1:19">
      <c r="A67" s="33" t="s">
        <v>81</v>
      </c>
      <c r="B67" s="33">
        <v>142</v>
      </c>
      <c r="C67" s="43">
        <v>0.90378650219753498</v>
      </c>
      <c r="D67" s="35">
        <v>7.0183178984228919E-2</v>
      </c>
      <c r="E67" s="17">
        <f t="shared" si="1"/>
        <v>0.11092216287536329</v>
      </c>
      <c r="F67" s="16">
        <f t="shared" si="0"/>
        <v>-4.0738983891134367E-2</v>
      </c>
      <c r="G67" s="36">
        <v>1201064.0899999999</v>
      </c>
      <c r="H67" s="18">
        <f t="shared" si="4"/>
        <v>-48930.130614729955</v>
      </c>
      <c r="I67" s="38">
        <v>3.9384734913749324E-2</v>
      </c>
      <c r="J67" s="17">
        <f t="shared" si="5"/>
        <v>7.8984162653173415E-2</v>
      </c>
      <c r="K67" s="16">
        <f t="shared" si="6"/>
        <v>-3.9599427739424091E-2</v>
      </c>
      <c r="L67" s="36">
        <v>1633122.7257910839</v>
      </c>
      <c r="M67" s="18">
        <f t="shared" si="7"/>
        <v>-64670.725369575332</v>
      </c>
      <c r="N67" s="16">
        <f t="shared" si="8"/>
        <v>0.50382348936319588</v>
      </c>
      <c r="O67" s="39">
        <v>0.23901505811759377</v>
      </c>
      <c r="P67" s="16">
        <f t="shared" si="2"/>
        <v>6.1800000000000001E-2</v>
      </c>
      <c r="Q67" s="35">
        <v>0.13375119623847986</v>
      </c>
      <c r="R67" s="17">
        <f t="shared" si="3"/>
        <v>4.6553940000000002E-2</v>
      </c>
      <c r="S67" s="39">
        <v>0.49617651063680412</v>
      </c>
    </row>
    <row r="68" spans="1:19">
      <c r="A68" s="33" t="s">
        <v>82</v>
      </c>
      <c r="B68" s="33">
        <v>235</v>
      </c>
      <c r="C68" s="43">
        <v>0.74575047892416713</v>
      </c>
      <c r="D68" s="35">
        <v>6.7870937712370794E-2</v>
      </c>
      <c r="E68" s="17">
        <f t="shared" si="1"/>
        <v>9.831088821814854E-2</v>
      </c>
      <c r="F68" s="16">
        <f t="shared" si="0"/>
        <v>-3.0439950505777746E-2</v>
      </c>
      <c r="G68" s="36">
        <v>553733.86999999953</v>
      </c>
      <c r="H68" s="18">
        <f t="shared" si="4"/>
        <v>-16855.631596172756</v>
      </c>
      <c r="I68" s="38">
        <v>6.7197915070148037E-2</v>
      </c>
      <c r="J68" s="17">
        <f t="shared" si="5"/>
        <v>8.9036223717552473E-2</v>
      </c>
      <c r="K68" s="16">
        <f t="shared" si="6"/>
        <v>-2.1838308647404436E-2</v>
      </c>
      <c r="L68" s="36">
        <v>611319.27343813353</v>
      </c>
      <c r="M68" s="18">
        <f t="shared" si="7"/>
        <v>-13350.178975448989</v>
      </c>
      <c r="N68" s="16">
        <f t="shared" si="8"/>
        <v>0.79818618067856439</v>
      </c>
      <c r="O68" s="39">
        <v>0.26692529380793906</v>
      </c>
      <c r="P68" s="16">
        <f t="shared" si="2"/>
        <v>6.9500000000000006E-2</v>
      </c>
      <c r="Q68" s="35">
        <v>0.15806135129289095</v>
      </c>
      <c r="R68" s="17">
        <f t="shared" si="3"/>
        <v>5.2354350000000001E-2</v>
      </c>
      <c r="S68" s="39">
        <v>0.20181381932143566</v>
      </c>
    </row>
    <row r="69" spans="1:19">
      <c r="A69" s="33" t="s">
        <v>83</v>
      </c>
      <c r="B69" s="33">
        <v>1660</v>
      </c>
      <c r="C69" s="43">
        <v>0.79218334924212164</v>
      </c>
      <c r="D69" s="35">
        <v>0.12311740738383642</v>
      </c>
      <c r="E69" s="17">
        <f t="shared" si="1"/>
        <v>0.10201623126952131</v>
      </c>
      <c r="F69" s="16">
        <f t="shared" si="0"/>
        <v>2.1101176114315112E-2</v>
      </c>
      <c r="G69" s="36">
        <v>542435.06599999825</v>
      </c>
      <c r="H69" s="18">
        <f t="shared" si="4"/>
        <v>11446.017858246105</v>
      </c>
      <c r="I69" s="38">
        <v>6.2599876476218549E-2</v>
      </c>
      <c r="J69" s="17">
        <f t="shared" si="5"/>
        <v>8.0533486750842362E-2</v>
      </c>
      <c r="K69" s="16">
        <f t="shared" si="6"/>
        <v>-1.7933610274623812E-2</v>
      </c>
      <c r="L69" s="36">
        <v>1079224.9033921182</v>
      </c>
      <c r="M69" s="18">
        <f t="shared" si="7"/>
        <v>-19354.398816102781</v>
      </c>
      <c r="N69" s="16">
        <f t="shared" si="8"/>
        <v>0.56741984053947991</v>
      </c>
      <c r="O69" s="39">
        <v>0.26550357638295474</v>
      </c>
      <c r="P69" s="16">
        <f t="shared" si="2"/>
        <v>6.9500000000000006E-2</v>
      </c>
      <c r="Q69" s="35">
        <v>5.7584685207748412E-2</v>
      </c>
      <c r="R69" s="17">
        <f t="shared" si="3"/>
        <v>5.2354350000000001E-2</v>
      </c>
      <c r="S69" s="39">
        <v>0.43258015946052009</v>
      </c>
    </row>
    <row r="70" spans="1:19">
      <c r="A70" s="33" t="s">
        <v>84</v>
      </c>
      <c r="B70" s="33">
        <v>1463</v>
      </c>
      <c r="C70" s="43">
        <v>1.1021402522422057</v>
      </c>
      <c r="D70" s="35">
        <v>0.10790104842911155</v>
      </c>
      <c r="E70" s="17">
        <f t="shared" si="1"/>
        <v>0.12675079212892801</v>
      </c>
      <c r="F70" s="16">
        <f t="shared" si="0"/>
        <v>-1.8849743699816457E-2</v>
      </c>
      <c r="G70" s="36">
        <v>519760.84400000074</v>
      </c>
      <c r="H70" s="18">
        <f t="shared" si="4"/>
        <v>-9797.3586946002979</v>
      </c>
      <c r="I70" s="38">
        <v>0.11441000402524393</v>
      </c>
      <c r="J70" s="17">
        <f t="shared" si="5"/>
        <v>0.11580092277095988</v>
      </c>
      <c r="K70" s="16">
        <f t="shared" si="6"/>
        <v>-1.3909187457159522E-3</v>
      </c>
      <c r="L70" s="36">
        <v>551154.11249607045</v>
      </c>
      <c r="M70" s="18">
        <f t="shared" si="7"/>
        <v>-766.61058684922307</v>
      </c>
      <c r="N70" s="16">
        <f t="shared" si="8"/>
        <v>0.85281729818487628</v>
      </c>
      <c r="O70" s="39">
        <v>0.31622845943757366</v>
      </c>
      <c r="P70" s="16">
        <f t="shared" si="2"/>
        <v>6.9500000000000006E-2</v>
      </c>
      <c r="Q70" s="35">
        <v>0.15892227265306122</v>
      </c>
      <c r="R70" s="17">
        <f t="shared" si="3"/>
        <v>5.2354350000000001E-2</v>
      </c>
      <c r="S70" s="39">
        <v>0.14718270181512369</v>
      </c>
    </row>
    <row r="71" spans="1:19">
      <c r="A71" s="33" t="s">
        <v>85</v>
      </c>
      <c r="B71" s="33">
        <v>1783</v>
      </c>
      <c r="C71" s="43">
        <v>1.1980661936405959</v>
      </c>
      <c r="D71" s="35">
        <v>0.2395479215961703</v>
      </c>
      <c r="E71" s="17">
        <f t="shared" si="1"/>
        <v>0.13440568225251953</v>
      </c>
      <c r="F71" s="16">
        <f t="shared" si="0"/>
        <v>0.10514223934365077</v>
      </c>
      <c r="G71" s="36">
        <v>595162.2499999986</v>
      </c>
      <c r="H71" s="18">
        <f t="shared" si="4"/>
        <v>62576.691737805573</v>
      </c>
      <c r="I71" s="38">
        <v>0.24562183011742217</v>
      </c>
      <c r="J71" s="17">
        <f t="shared" si="5"/>
        <v>0.11776866430269403</v>
      </c>
      <c r="K71" s="16">
        <f t="shared" si="6"/>
        <v>0.12785316581472814</v>
      </c>
      <c r="L71" s="36">
        <v>797344.82724010036</v>
      </c>
      <c r="M71" s="18">
        <f t="shared" si="7"/>
        <v>101943.06040864431</v>
      </c>
      <c r="N71" s="16">
        <f t="shared" si="8"/>
        <v>0.78990691136224311</v>
      </c>
      <c r="O71" s="39">
        <v>0.61690411142274737</v>
      </c>
      <c r="P71" s="16">
        <f t="shared" si="2"/>
        <v>7.3300000000000004E-2</v>
      </c>
      <c r="Q71" s="35">
        <v>4.3555041675517624E-2</v>
      </c>
      <c r="R71" s="17">
        <f t="shared" si="3"/>
        <v>5.5216889999999998E-2</v>
      </c>
      <c r="S71" s="39">
        <v>0.21009308863775686</v>
      </c>
    </row>
    <row r="72" spans="1:19">
      <c r="A72" s="33" t="s">
        <v>86</v>
      </c>
      <c r="B72" s="33">
        <v>144</v>
      </c>
      <c r="C72" s="43">
        <v>0.92524147810104651</v>
      </c>
      <c r="D72" s="35">
        <v>5.7369127188005534E-2</v>
      </c>
      <c r="E72" s="17">
        <f t="shared" si="1"/>
        <v>0.11263426995246351</v>
      </c>
      <c r="F72" s="16">
        <f t="shared" si="0"/>
        <v>-5.5265142764457972E-2</v>
      </c>
      <c r="G72" s="36">
        <v>23679.670000000024</v>
      </c>
      <c r="H72" s="18">
        <f t="shared" si="4"/>
        <v>-1308.6603431652538</v>
      </c>
      <c r="I72" s="38">
        <v>0.10525106285728021</v>
      </c>
      <c r="J72" s="17">
        <f t="shared" si="5"/>
        <v>9.7484989371590905E-2</v>
      </c>
      <c r="K72" s="16">
        <f t="shared" si="6"/>
        <v>7.7660734856893066E-3</v>
      </c>
      <c r="L72" s="36">
        <v>25423.575570340123</v>
      </c>
      <c r="M72" s="18">
        <f t="shared" si="7"/>
        <v>197.44135614823682</v>
      </c>
      <c r="N72" s="16">
        <f t="shared" si="8"/>
        <v>0.74868446088151308</v>
      </c>
      <c r="O72" s="39">
        <v>0.33105972711523934</v>
      </c>
      <c r="P72" s="16">
        <f t="shared" si="2"/>
        <v>6.9500000000000006E-2</v>
      </c>
      <c r="Q72" s="35">
        <v>0.17428981019463172</v>
      </c>
      <c r="R72" s="17">
        <f t="shared" si="3"/>
        <v>5.2354350000000001E-2</v>
      </c>
      <c r="S72" s="39">
        <v>0.25131553911848697</v>
      </c>
    </row>
    <row r="73" spans="1:19">
      <c r="A73" s="33" t="s">
        <v>87</v>
      </c>
      <c r="B73" s="33">
        <v>36</v>
      </c>
      <c r="C73" s="43">
        <v>1.084261071514385</v>
      </c>
      <c r="D73" s="35">
        <v>0.27383892566202067</v>
      </c>
      <c r="E73" s="17">
        <f t="shared" si="1"/>
        <v>0.12532403350684793</v>
      </c>
      <c r="F73" s="16">
        <f t="shared" si="0"/>
        <v>0.14851489215517275</v>
      </c>
      <c r="G73" s="36">
        <v>1558429.5</v>
      </c>
      <c r="H73" s="18">
        <f t="shared" si="4"/>
        <v>231449.98912393977</v>
      </c>
      <c r="I73" s="38">
        <v>0.27004010102815007</v>
      </c>
      <c r="J73" s="17">
        <f t="shared" si="5"/>
        <v>0.11345298193785319</v>
      </c>
      <c r="K73" s="16">
        <f t="shared" si="6"/>
        <v>0.15658711909029688</v>
      </c>
      <c r="L73" s="36">
        <v>2127787.77895405</v>
      </c>
      <c r="M73" s="18">
        <f t="shared" si="7"/>
        <v>333184.15834195615</v>
      </c>
      <c r="N73" s="16">
        <f t="shared" si="8"/>
        <v>0.83731529316718678</v>
      </c>
      <c r="O73" s="39">
        <v>0.290654684170079</v>
      </c>
      <c r="P73" s="16">
        <f t="shared" si="2"/>
        <v>6.9500000000000006E-2</v>
      </c>
      <c r="Q73" s="35">
        <v>0.25764677318031348</v>
      </c>
      <c r="R73" s="17">
        <f t="shared" si="3"/>
        <v>5.2354350000000001E-2</v>
      </c>
      <c r="S73" s="39">
        <v>0.16268470683281316</v>
      </c>
    </row>
    <row r="74" spans="1:19">
      <c r="A74" s="33" t="s">
        <v>88</v>
      </c>
      <c r="B74" s="33">
        <v>616</v>
      </c>
      <c r="C74" s="43">
        <v>1.3064445801888949</v>
      </c>
      <c r="D74" s="35">
        <v>0.34554609990982482</v>
      </c>
      <c r="E74" s="17">
        <f t="shared" si="1"/>
        <v>0.14305427749907379</v>
      </c>
      <c r="F74" s="16">
        <f t="shared" si="0"/>
        <v>0.20249182241075103</v>
      </c>
      <c r="G74" s="36">
        <v>472817.46499999985</v>
      </c>
      <c r="H74" s="18">
        <f t="shared" si="4"/>
        <v>95741.670155481464</v>
      </c>
      <c r="I74" s="38">
        <v>0.31379162613860156</v>
      </c>
      <c r="J74" s="17">
        <f t="shared" si="5"/>
        <v>0.12481207563597795</v>
      </c>
      <c r="K74" s="16">
        <f t="shared" si="6"/>
        <v>0.18897955050262361</v>
      </c>
      <c r="L74" s="36">
        <v>707038.37147449038</v>
      </c>
      <c r="M74" s="18">
        <f t="shared" si="7"/>
        <v>133615.79362935619</v>
      </c>
      <c r="N74" s="16">
        <f t="shared" si="8"/>
        <v>0.7923184832507888</v>
      </c>
      <c r="O74" s="39">
        <v>0.5761526246802835</v>
      </c>
      <c r="P74" s="16">
        <f t="shared" si="2"/>
        <v>7.3300000000000004E-2</v>
      </c>
      <c r="Q74" s="35">
        <v>7.7290758961238548E-2</v>
      </c>
      <c r="R74" s="17">
        <f t="shared" si="3"/>
        <v>5.5216889999999998E-2</v>
      </c>
      <c r="S74" s="39">
        <v>0.20768151674921126</v>
      </c>
    </row>
    <row r="75" spans="1:19">
      <c r="A75" s="33" t="s">
        <v>89</v>
      </c>
      <c r="B75" s="33">
        <v>166</v>
      </c>
      <c r="C75" s="43">
        <v>0.95988331574324681</v>
      </c>
      <c r="D75" s="35">
        <v>8.4745790010922972E-2</v>
      </c>
      <c r="E75" s="17">
        <f t="shared" si="1"/>
        <v>0.1153986885963111</v>
      </c>
      <c r="F75" s="16">
        <f t="shared" si="0"/>
        <v>-3.0652898585388125E-2</v>
      </c>
      <c r="G75" s="36">
        <v>222892.14600000007</v>
      </c>
      <c r="H75" s="18">
        <f t="shared" si="4"/>
        <v>-6832.2903468175255</v>
      </c>
      <c r="I75" s="38">
        <v>6.7858428077638394E-2</v>
      </c>
      <c r="J75" s="17">
        <f t="shared" si="5"/>
        <v>8.8752249868513267E-2</v>
      </c>
      <c r="K75" s="16">
        <f t="shared" si="6"/>
        <v>-2.0893821790874872E-2</v>
      </c>
      <c r="L75" s="36">
        <v>493616.09853821329</v>
      </c>
      <c r="M75" s="18">
        <f t="shared" si="7"/>
        <v>-10313.526795964359</v>
      </c>
      <c r="N75" s="16">
        <f t="shared" si="8"/>
        <v>0.57733811915417588</v>
      </c>
      <c r="O75" s="39">
        <v>0.31692919401817637</v>
      </c>
      <c r="P75" s="16">
        <f t="shared" si="2"/>
        <v>6.9500000000000006E-2</v>
      </c>
      <c r="Q75" s="35">
        <v>0.11717454156476204</v>
      </c>
      <c r="R75" s="17">
        <f t="shared" si="3"/>
        <v>5.2354350000000001E-2</v>
      </c>
      <c r="S75" s="39">
        <v>0.42266188084582412</v>
      </c>
    </row>
    <row r="76" spans="1:19">
      <c r="A76" s="33" t="s">
        <v>90</v>
      </c>
      <c r="B76" s="33">
        <v>455</v>
      </c>
      <c r="C76" s="43">
        <v>1.1458047060134187</v>
      </c>
      <c r="D76" s="35">
        <v>0.16953802063524387</v>
      </c>
      <c r="E76" s="17">
        <f t="shared" si="1"/>
        <v>0.1302352155398708</v>
      </c>
      <c r="F76" s="16">
        <f t="shared" si="0"/>
        <v>3.9302805095373067E-2</v>
      </c>
      <c r="G76" s="36">
        <v>505040.89099999977</v>
      </c>
      <c r="H76" s="18">
        <f t="shared" si="4"/>
        <v>19849.523704166546</v>
      </c>
      <c r="I76" s="38">
        <v>0.14865827167185494</v>
      </c>
      <c r="J76" s="17">
        <f t="shared" si="5"/>
        <v>0.10548427143575564</v>
      </c>
      <c r="K76" s="16">
        <f t="shared" si="6"/>
        <v>4.3174000236099297E-2</v>
      </c>
      <c r="L76" s="36">
        <v>778511.30310417572</v>
      </c>
      <c r="M76" s="18">
        <f t="shared" si="7"/>
        <v>33611.447184025652</v>
      </c>
      <c r="N76" s="16">
        <f t="shared" si="8"/>
        <v>0.68219479929323568</v>
      </c>
      <c r="O76" s="39">
        <v>0.38678554871410087</v>
      </c>
      <c r="P76" s="16">
        <f t="shared" si="2"/>
        <v>6.9500000000000006E-2</v>
      </c>
      <c r="Q76" s="35">
        <v>0.12164722805997288</v>
      </c>
      <c r="R76" s="17">
        <f t="shared" si="3"/>
        <v>5.2354350000000001E-2</v>
      </c>
      <c r="S76" s="39">
        <v>0.31780520070676432</v>
      </c>
    </row>
    <row r="77" spans="1:19">
      <c r="A77" s="33" t="s">
        <v>91</v>
      </c>
      <c r="B77" s="33">
        <v>414</v>
      </c>
      <c r="C77" s="43">
        <v>0.83576683531576557</v>
      </c>
      <c r="D77" s="35">
        <v>0.12941444561462065</v>
      </c>
      <c r="E77" s="17">
        <f t="shared" si="1"/>
        <v>0.10549419345819809</v>
      </c>
      <c r="F77" s="16">
        <f t="shared" si="0"/>
        <v>2.3920252156422558E-2</v>
      </c>
      <c r="G77" s="36">
        <v>142019.44699999987</v>
      </c>
      <c r="H77" s="18">
        <f t="shared" si="4"/>
        <v>3397.1409833556863</v>
      </c>
      <c r="I77" s="38">
        <v>0.11313229318848557</v>
      </c>
      <c r="J77" s="17">
        <f t="shared" si="5"/>
        <v>8.8032065696613482E-2</v>
      </c>
      <c r="K77" s="16">
        <f t="shared" si="6"/>
        <v>2.5100227491872087E-2</v>
      </c>
      <c r="L77" s="36">
        <v>207151.35337742069</v>
      </c>
      <c r="M77" s="18">
        <f t="shared" si="7"/>
        <v>5199.5460950224442</v>
      </c>
      <c r="N77" s="16">
        <f t="shared" si="8"/>
        <v>0.67139293936157318</v>
      </c>
      <c r="O77" s="39">
        <v>0.29449832942613408</v>
      </c>
      <c r="P77" s="16">
        <f t="shared" si="2"/>
        <v>6.9500000000000006E-2</v>
      </c>
      <c r="Q77" s="35">
        <v>0.16483359072914733</v>
      </c>
      <c r="R77" s="17">
        <f t="shared" si="3"/>
        <v>5.2354350000000001E-2</v>
      </c>
      <c r="S77" s="39">
        <v>0.32860706063842687</v>
      </c>
    </row>
    <row r="78" spans="1:19">
      <c r="A78" s="33" t="s">
        <v>92</v>
      </c>
      <c r="B78" s="33">
        <v>268</v>
      </c>
      <c r="C78" s="43">
        <v>0.9932645149292465</v>
      </c>
      <c r="D78" s="35">
        <v>0.15075339671662341</v>
      </c>
      <c r="E78" s="17">
        <f t="shared" si="1"/>
        <v>0.11806250829135387</v>
      </c>
      <c r="F78" s="16">
        <f t="shared" si="0"/>
        <v>3.2690888425269543E-2</v>
      </c>
      <c r="G78" s="36">
        <v>159249.96399999995</v>
      </c>
      <c r="H78" s="18">
        <f t="shared" si="4"/>
        <v>5206.0228048521894</v>
      </c>
      <c r="I78" s="38">
        <v>0.10812075767476295</v>
      </c>
      <c r="J78" s="17">
        <f t="shared" si="5"/>
        <v>9.3067809292063056E-2</v>
      </c>
      <c r="K78" s="16">
        <f t="shared" si="6"/>
        <v>1.5052948382699896E-2</v>
      </c>
      <c r="L78" s="36">
        <v>238864.23022047227</v>
      </c>
      <c r="M78" s="18">
        <f t="shared" si="7"/>
        <v>3595.6109279821135</v>
      </c>
      <c r="N78" s="16">
        <f t="shared" si="8"/>
        <v>0.61961041597813726</v>
      </c>
      <c r="O78" s="39">
        <v>0.3119027435891214</v>
      </c>
      <c r="P78" s="16">
        <f t="shared" si="2"/>
        <v>6.9500000000000006E-2</v>
      </c>
      <c r="Q78" s="35">
        <v>0.15821279261855972</v>
      </c>
      <c r="R78" s="17">
        <f t="shared" si="3"/>
        <v>5.2354350000000001E-2</v>
      </c>
      <c r="S78" s="39">
        <v>0.38038958402186268</v>
      </c>
    </row>
    <row r="79" spans="1:19">
      <c r="A79" s="33" t="s">
        <v>93</v>
      </c>
      <c r="B79" s="33">
        <v>485</v>
      </c>
      <c r="C79" s="43">
        <v>0.72851850030208987</v>
      </c>
      <c r="D79" s="35">
        <v>2.5145559391345728E-2</v>
      </c>
      <c r="E79" s="17">
        <f t="shared" si="1"/>
        <v>9.693577632410677E-2</v>
      </c>
      <c r="F79" s="16">
        <f t="shared" si="0"/>
        <v>-7.1790216932761039E-2</v>
      </c>
      <c r="G79" s="36">
        <v>1535353.3559999992</v>
      </c>
      <c r="H79" s="18">
        <f t="shared" si="4"/>
        <v>-110223.35049568264</v>
      </c>
      <c r="I79" s="38">
        <v>5.6379509581119501E-3</v>
      </c>
      <c r="J79" s="17">
        <f t="shared" si="5"/>
        <v>7.5082614350785434E-2</v>
      </c>
      <c r="K79" s="16">
        <f t="shared" si="6"/>
        <v>-6.9444663392673481E-2</v>
      </c>
      <c r="L79" s="36">
        <v>3320739.2816195912</v>
      </c>
      <c r="M79" s="18">
        <f t="shared" si="7"/>
        <v>-230607.62162690086</v>
      </c>
      <c r="N79" s="16">
        <f t="shared" si="8"/>
        <v>0.50981465208293364</v>
      </c>
      <c r="O79" s="39">
        <v>0.25944771221610685</v>
      </c>
      <c r="P79" s="16">
        <f t="shared" si="2"/>
        <v>6.9500000000000006E-2</v>
      </c>
      <c r="Q79" s="35">
        <v>0.14669930155116612</v>
      </c>
      <c r="R79" s="17">
        <f t="shared" si="3"/>
        <v>5.2354350000000001E-2</v>
      </c>
      <c r="S79" s="39">
        <v>0.49018534791706631</v>
      </c>
    </row>
    <row r="80" spans="1:19">
      <c r="A80" s="33" t="s">
        <v>94</v>
      </c>
      <c r="B80" s="33">
        <v>930</v>
      </c>
      <c r="C80" s="43">
        <v>1.1408458156282186</v>
      </c>
      <c r="D80" s="35">
        <v>7.8535027733689977E-2</v>
      </c>
      <c r="E80" s="17">
        <f t="shared" si="1"/>
        <v>0.12983949608713186</v>
      </c>
      <c r="F80" s="16">
        <f t="shared" si="0"/>
        <v>-5.1304468353441879E-2</v>
      </c>
      <c r="G80" s="36">
        <v>246078.32400000028</v>
      </c>
      <c r="H80" s="18">
        <f t="shared" si="4"/>
        <v>-12624.917586126032</v>
      </c>
      <c r="I80" s="38">
        <v>0.1313128227330175</v>
      </c>
      <c r="J80" s="17">
        <f t="shared" si="5"/>
        <v>0.11832289524433443</v>
      </c>
      <c r="K80" s="16">
        <f t="shared" si="6"/>
        <v>1.2989927488683078E-2</v>
      </c>
      <c r="L80" s="36">
        <v>260215.22249465459</v>
      </c>
      <c r="M80" s="18">
        <f t="shared" si="7"/>
        <v>3380.1768716570969</v>
      </c>
      <c r="N80" s="16">
        <f t="shared" si="8"/>
        <v>0.84566873972010226</v>
      </c>
      <c r="O80" s="39">
        <v>0.62912563546076816</v>
      </c>
      <c r="P80" s="16">
        <f t="shared" si="2"/>
        <v>7.3300000000000004E-2</v>
      </c>
      <c r="Q80" s="35">
        <v>4.1166339974379774E-2</v>
      </c>
      <c r="R80" s="17">
        <f t="shared" si="3"/>
        <v>5.5216889999999998E-2</v>
      </c>
      <c r="S80" s="39">
        <v>0.15433126027989771</v>
      </c>
    </row>
    <row r="81" spans="1:19">
      <c r="A81" s="33" t="s">
        <v>95</v>
      </c>
      <c r="B81" s="33">
        <v>327</v>
      </c>
      <c r="C81" s="43">
        <v>0.88913332691145819</v>
      </c>
      <c r="D81" s="35">
        <v>2.9633954369228457E-2</v>
      </c>
      <c r="E81" s="17">
        <f t="shared" si="1"/>
        <v>0.10975283948753436</v>
      </c>
      <c r="F81" s="16">
        <f t="shared" si="0"/>
        <v>-8.0118885118305908E-2</v>
      </c>
      <c r="G81" s="36">
        <v>101354.85000000005</v>
      </c>
      <c r="H81" s="18">
        <f t="shared" si="4"/>
        <v>-8120.4375833331314</v>
      </c>
      <c r="I81" s="38">
        <v>6.9816045888240669E-2</v>
      </c>
      <c r="J81" s="17">
        <f t="shared" si="5"/>
        <v>9.6555715159815453E-2</v>
      </c>
      <c r="K81" s="16">
        <f t="shared" si="6"/>
        <v>-2.6739669271574784E-2</v>
      </c>
      <c r="L81" s="36">
        <v>92864.334888683545</v>
      </c>
      <c r="M81" s="18">
        <f t="shared" si="7"/>
        <v>-2483.1616020481615</v>
      </c>
      <c r="N81" s="16">
        <f t="shared" si="8"/>
        <v>0.77007889152579478</v>
      </c>
      <c r="O81" s="39">
        <v>0.31440209547156556</v>
      </c>
      <c r="P81" s="16">
        <f t="shared" si="2"/>
        <v>6.9500000000000006E-2</v>
      </c>
      <c r="Q81" s="35">
        <v>0.13899082244310329</v>
      </c>
      <c r="R81" s="17">
        <f t="shared" si="3"/>
        <v>5.2354350000000001E-2</v>
      </c>
      <c r="S81" s="39">
        <v>0.22992110847420524</v>
      </c>
    </row>
    <row r="82" spans="1:19">
      <c r="A82" s="33" t="s">
        <v>96</v>
      </c>
      <c r="B82" s="33">
        <v>792</v>
      </c>
      <c r="C82" s="43">
        <v>0.79260643027832334</v>
      </c>
      <c r="D82" s="35">
        <v>9.2519075438043677E-2</v>
      </c>
      <c r="E82" s="17">
        <f t="shared" si="1"/>
        <v>0.1020499931362102</v>
      </c>
      <c r="F82" s="16">
        <f t="shared" si="0"/>
        <v>-9.5309176981665245E-3</v>
      </c>
      <c r="G82" s="36">
        <v>1149589.5900000022</v>
      </c>
      <c r="H82" s="18">
        <f t="shared" si="4"/>
        <v>-10956.64376895902</v>
      </c>
      <c r="I82" s="38">
        <v>3.5771025211289796E-2</v>
      </c>
      <c r="J82" s="17">
        <f t="shared" si="5"/>
        <v>7.7669148367457155E-2</v>
      </c>
      <c r="K82" s="16">
        <f t="shared" si="6"/>
        <v>-4.1898123156167359E-2</v>
      </c>
      <c r="L82" s="36">
        <v>2393801.0768924248</v>
      </c>
      <c r="M82" s="18">
        <f t="shared" si="7"/>
        <v>-100295.77233100486</v>
      </c>
      <c r="N82" s="16">
        <f t="shared" si="8"/>
        <v>0.56067425716001096</v>
      </c>
      <c r="O82" s="39">
        <v>0.188502700447128</v>
      </c>
      <c r="P82" s="16">
        <f t="shared" si="2"/>
        <v>6.1800000000000001E-2</v>
      </c>
      <c r="Q82" s="35">
        <v>3.0282009159863846E-2</v>
      </c>
      <c r="R82" s="17">
        <f t="shared" si="3"/>
        <v>4.6553940000000002E-2</v>
      </c>
      <c r="S82" s="39">
        <v>0.4393257428399891</v>
      </c>
    </row>
    <row r="83" spans="1:19">
      <c r="A83" s="33" t="s">
        <v>97</v>
      </c>
      <c r="B83" s="33">
        <v>869</v>
      </c>
      <c r="C83" s="43">
        <v>1.0176524508975406</v>
      </c>
      <c r="D83" s="35">
        <v>4.5763966797147754E-2</v>
      </c>
      <c r="E83" s="17">
        <f t="shared" si="1"/>
        <v>0.12000866558162374</v>
      </c>
      <c r="F83" s="16">
        <f t="shared" si="0"/>
        <v>-7.4244698784475982E-2</v>
      </c>
      <c r="G83" s="36">
        <v>916903.75499999931</v>
      </c>
      <c r="H83" s="18">
        <f t="shared" si="4"/>
        <v>-68075.243104329915</v>
      </c>
      <c r="I83" s="38">
        <v>4.6488813199838747E-2</v>
      </c>
      <c r="J83" s="17">
        <f t="shared" si="5"/>
        <v>7.4713836880271695E-2</v>
      </c>
      <c r="K83" s="16">
        <f t="shared" si="6"/>
        <v>-2.8225023680432948E-2</v>
      </c>
      <c r="L83" s="36">
        <v>1724319.1153892097</v>
      </c>
      <c r="M83" s="18">
        <f t="shared" si="7"/>
        <v>-48668.947864483634</v>
      </c>
      <c r="N83" s="16">
        <f t="shared" si="8"/>
        <v>0.33049609160993376</v>
      </c>
      <c r="O83" s="39">
        <v>0.32556181158049086</v>
      </c>
      <c r="P83" s="16">
        <f t="shared" si="2"/>
        <v>6.9500000000000006E-2</v>
      </c>
      <c r="Q83" s="35">
        <v>0.15884413249481161</v>
      </c>
      <c r="R83" s="17">
        <f t="shared" si="3"/>
        <v>5.2354350000000001E-2</v>
      </c>
      <c r="S83" s="39">
        <v>0.66950390839006624</v>
      </c>
    </row>
    <row r="84" spans="1:19">
      <c r="A84" s="33" t="s">
        <v>98</v>
      </c>
      <c r="B84" s="33">
        <v>342</v>
      </c>
      <c r="C84" s="43">
        <v>0.93422776635121907</v>
      </c>
      <c r="D84" s="35">
        <v>4.0329748272550953E-2</v>
      </c>
      <c r="E84" s="17">
        <f t="shared" si="1"/>
        <v>0.11335137575482727</v>
      </c>
      <c r="F84" s="16">
        <f t="shared" ref="F84:F115" si="9">IF(D84="NA","NA",D84-E84)</f>
        <v>-7.3021627482276322E-2</v>
      </c>
      <c r="G84" s="36">
        <v>491071.07899999979</v>
      </c>
      <c r="H84" s="18">
        <f t="shared" si="4"/>
        <v>-35858.80939805747</v>
      </c>
      <c r="I84" s="38">
        <v>3.0628603680595022E-2</v>
      </c>
      <c r="J84" s="17">
        <f t="shared" si="5"/>
        <v>7.949817697804118E-2</v>
      </c>
      <c r="K84" s="16">
        <f t="shared" si="6"/>
        <v>-4.8869573297446157E-2</v>
      </c>
      <c r="L84" s="36">
        <v>850398.52388667152</v>
      </c>
      <c r="M84" s="18">
        <f t="shared" si="7"/>
        <v>-41558.612995119714</v>
      </c>
      <c r="N84" s="16">
        <f t="shared" si="8"/>
        <v>0.4450024676144646</v>
      </c>
      <c r="O84" s="39">
        <v>0.26803347575607533</v>
      </c>
      <c r="P84" s="16">
        <f t="shared" si="2"/>
        <v>6.9500000000000006E-2</v>
      </c>
      <c r="Q84" s="35">
        <v>0.15588318121228914</v>
      </c>
      <c r="R84" s="17">
        <f t="shared" si="3"/>
        <v>5.2354350000000001E-2</v>
      </c>
      <c r="S84" s="39">
        <v>0.5549975323855354</v>
      </c>
    </row>
    <row r="85" spans="1:19">
      <c r="A85" s="33" t="s">
        <v>99</v>
      </c>
      <c r="B85" s="33">
        <v>730</v>
      </c>
      <c r="C85" s="43">
        <v>0.90118806772324567</v>
      </c>
      <c r="D85" s="35">
        <v>6.5265588445008613E-2</v>
      </c>
      <c r="E85" s="17">
        <f t="shared" ref="E85:E115" si="10">$E$9+C85*$E$10</f>
        <v>0.110714807804315</v>
      </c>
      <c r="F85" s="16">
        <f t="shared" si="9"/>
        <v>-4.5449219359306389E-2</v>
      </c>
      <c r="G85" s="36">
        <v>620427.8389999991</v>
      </c>
      <c r="H85" s="18">
        <f t="shared" si="4"/>
        <v>-28197.960951331388</v>
      </c>
      <c r="I85" s="38">
        <v>3.2149555025986189E-2</v>
      </c>
      <c r="J85" s="17">
        <f t="shared" si="5"/>
        <v>8.1703536205674179E-2</v>
      </c>
      <c r="K85" s="16">
        <f t="shared" si="6"/>
        <v>-4.9553981179687991E-2</v>
      </c>
      <c r="L85" s="36">
        <v>1089727.2836655693</v>
      </c>
      <c r="M85" s="18">
        <f t="shared" si="7"/>
        <v>-54000.325305756138</v>
      </c>
      <c r="N85" s="16">
        <f t="shared" si="8"/>
        <v>0.50289506473858037</v>
      </c>
      <c r="O85" s="39">
        <v>0.29972973723472146</v>
      </c>
      <c r="P85" s="16">
        <f t="shared" ref="P85:P115" si="11">$E$9+$E$11+VLOOKUP(O85,$K$10:$M$16,3)</f>
        <v>6.9500000000000006E-2</v>
      </c>
      <c r="Q85" s="35">
        <v>0.14471759256555733</v>
      </c>
      <c r="R85" s="17">
        <f t="shared" ref="R85:R115" si="12">IF($E$13="Yes",P85*(1-$E$14),P85*(1-Q85))</f>
        <v>5.2354350000000001E-2</v>
      </c>
      <c r="S85" s="39">
        <v>0.49710493526141969</v>
      </c>
    </row>
    <row r="86" spans="1:19">
      <c r="A86" s="33" t="s">
        <v>100</v>
      </c>
      <c r="B86" s="33">
        <v>323</v>
      </c>
      <c r="C86" s="43">
        <v>1.1091960963190381</v>
      </c>
      <c r="D86" s="35">
        <v>7.5242702559188704E-2</v>
      </c>
      <c r="E86" s="17">
        <f t="shared" si="10"/>
        <v>0.12731384848625923</v>
      </c>
      <c r="F86" s="16">
        <f t="shared" si="9"/>
        <v>-5.2071145927070531E-2</v>
      </c>
      <c r="G86" s="36">
        <v>100372.55100000002</v>
      </c>
      <c r="H86" s="18">
        <f t="shared" ref="H86:H115" si="13">G86*F86</f>
        <v>-5226.5137501933305</v>
      </c>
      <c r="I86" s="38">
        <v>8.731459038120859E-2</v>
      </c>
      <c r="J86" s="17">
        <f t="shared" ref="J86:J115" si="14">E86*(1-S86)+R86*S86</f>
        <v>0.10879715009294032</v>
      </c>
      <c r="K86" s="16">
        <f t="shared" ref="K86:K115" si="15">IF(I86="NA","NA",I86-J86)</f>
        <v>-2.1482559711731727E-2</v>
      </c>
      <c r="L86" s="36">
        <v>144580.50303966075</v>
      </c>
      <c r="M86" s="18">
        <f t="shared" ref="M86:M115" si="16">IF(K86="NA","NA",K86*L86)</f>
        <v>-3105.9592897017224</v>
      </c>
      <c r="N86" s="16">
        <f t="shared" ref="N86:N115" si="17">1-S86</f>
        <v>0.75297729084042353</v>
      </c>
      <c r="O86" s="39">
        <v>0.33179399049670577</v>
      </c>
      <c r="P86" s="16">
        <f t="shared" si="11"/>
        <v>6.9500000000000006E-2</v>
      </c>
      <c r="Q86" s="35">
        <v>0.13938045627865497</v>
      </c>
      <c r="R86" s="17">
        <f t="shared" si="12"/>
        <v>5.2354350000000001E-2</v>
      </c>
      <c r="S86" s="39">
        <v>0.24702270915957644</v>
      </c>
    </row>
    <row r="87" spans="1:19">
      <c r="A87" s="33" t="s">
        <v>101</v>
      </c>
      <c r="B87" s="33">
        <v>34</v>
      </c>
      <c r="C87" s="43">
        <v>1.1599096579998216</v>
      </c>
      <c r="D87" s="35">
        <v>1.9833468303193061E-2</v>
      </c>
      <c r="E87" s="17">
        <f t="shared" si="10"/>
        <v>0.13136079070838574</v>
      </c>
      <c r="F87" s="16">
        <f t="shared" si="9"/>
        <v>-0.11152732240519268</v>
      </c>
      <c r="G87" s="36">
        <v>148428.19999999998</v>
      </c>
      <c r="H87" s="18">
        <f t="shared" si="13"/>
        <v>-16553.799715422418</v>
      </c>
      <c r="I87" s="38">
        <v>2.2689180850825514E-2</v>
      </c>
      <c r="J87" s="17">
        <f t="shared" si="14"/>
        <v>0.11080725310758553</v>
      </c>
      <c r="K87" s="16">
        <f t="shared" si="15"/>
        <v>-8.8118072256760022E-2</v>
      </c>
      <c r="L87" s="36">
        <v>153986.5433333689</v>
      </c>
      <c r="M87" s="18">
        <f t="shared" si="16"/>
        <v>-13568.997352018509</v>
      </c>
      <c r="N87" s="16">
        <f t="shared" si="17"/>
        <v>0.7398498474742875</v>
      </c>
      <c r="O87" s="39">
        <v>0.28323303408098666</v>
      </c>
      <c r="P87" s="16">
        <f t="shared" si="11"/>
        <v>6.9500000000000006E-2</v>
      </c>
      <c r="Q87" s="35">
        <v>9.8664456517952331E-2</v>
      </c>
      <c r="R87" s="17">
        <f t="shared" si="12"/>
        <v>5.2354350000000001E-2</v>
      </c>
      <c r="S87" s="39">
        <v>0.2601501525257125</v>
      </c>
    </row>
    <row r="88" spans="1:19">
      <c r="A88" s="33" t="s">
        <v>102</v>
      </c>
      <c r="B88" s="33">
        <v>382</v>
      </c>
      <c r="C88" s="43">
        <v>0.99532073680959354</v>
      </c>
      <c r="D88" s="35">
        <v>0.36850752125706215</v>
      </c>
      <c r="E88" s="17">
        <f t="shared" si="10"/>
        <v>0.11822659479740556</v>
      </c>
      <c r="F88" s="16">
        <f t="shared" si="9"/>
        <v>0.25028092645965661</v>
      </c>
      <c r="G88" s="36">
        <v>54688.53100000001</v>
      </c>
      <c r="H88" s="18">
        <f t="shared" si="13"/>
        <v>13687.496205397652</v>
      </c>
      <c r="I88" s="38">
        <v>0.12983632228962561</v>
      </c>
      <c r="J88" s="17">
        <f t="shared" si="14"/>
        <v>0.10201246326134381</v>
      </c>
      <c r="K88" s="16">
        <f t="shared" si="15"/>
        <v>2.78238590282818E-2</v>
      </c>
      <c r="L88" s="36">
        <v>197923.56305842139</v>
      </c>
      <c r="M88" s="18">
        <f t="shared" si="16"/>
        <v>5506.9973169127607</v>
      </c>
      <c r="N88" s="16">
        <f t="shared" si="17"/>
        <v>0.75385488097560072</v>
      </c>
      <c r="O88" s="39">
        <v>0.31360962157416999</v>
      </c>
      <c r="P88" s="16">
        <f t="shared" si="11"/>
        <v>6.9500000000000006E-2</v>
      </c>
      <c r="Q88" s="35">
        <v>0.13058992474186906</v>
      </c>
      <c r="R88" s="17">
        <f t="shared" si="12"/>
        <v>5.2354350000000001E-2</v>
      </c>
      <c r="S88" s="39">
        <v>0.24614511902439928</v>
      </c>
    </row>
    <row r="89" spans="1:19">
      <c r="A89" s="33" t="s">
        <v>103</v>
      </c>
      <c r="B89" s="33">
        <v>193</v>
      </c>
      <c r="C89" s="43">
        <v>0.98313395219463651</v>
      </c>
      <c r="D89" s="35">
        <v>0.21267051934563361</v>
      </c>
      <c r="E89" s="17">
        <f t="shared" si="10"/>
        <v>0.11725408938513199</v>
      </c>
      <c r="F89" s="16">
        <f t="shared" si="9"/>
        <v>9.541642996050162E-2</v>
      </c>
      <c r="G89" s="36">
        <v>80519.382999999987</v>
      </c>
      <c r="H89" s="18">
        <f t="shared" si="13"/>
        <v>7682.8720684823038</v>
      </c>
      <c r="I89" s="38">
        <v>0.12384134362101419</v>
      </c>
      <c r="J89" s="17">
        <f t="shared" si="14"/>
        <v>9.3315087519029755E-2</v>
      </c>
      <c r="K89" s="16">
        <f t="shared" si="15"/>
        <v>3.0526256101984436E-2</v>
      </c>
      <c r="L89" s="36">
        <v>172076.72825508114</v>
      </c>
      <c r="M89" s="18">
        <f t="shared" si="16"/>
        <v>5252.8582759061883</v>
      </c>
      <c r="N89" s="16">
        <f t="shared" si="17"/>
        <v>0.6311387057497726</v>
      </c>
      <c r="O89" s="39">
        <v>0.30421163829693049</v>
      </c>
      <c r="P89" s="16">
        <f t="shared" si="11"/>
        <v>6.9500000000000006E-2</v>
      </c>
      <c r="Q89" s="35">
        <v>0.19296375205587804</v>
      </c>
      <c r="R89" s="17">
        <f t="shared" si="12"/>
        <v>5.2354350000000001E-2</v>
      </c>
      <c r="S89" s="39">
        <v>0.36886129425022746</v>
      </c>
    </row>
    <row r="90" spans="1:19">
      <c r="A90" s="33" t="s">
        <v>104</v>
      </c>
      <c r="B90" s="33">
        <v>98</v>
      </c>
      <c r="C90" s="43">
        <v>1.0792224241204762</v>
      </c>
      <c r="D90" s="35">
        <v>0.62069170974216659</v>
      </c>
      <c r="E90" s="17">
        <f t="shared" si="10"/>
        <v>0.124921949444814</v>
      </c>
      <c r="F90" s="16">
        <f t="shared" si="9"/>
        <v>0.49576976029735259</v>
      </c>
      <c r="G90" s="36">
        <v>47060.780000000035</v>
      </c>
      <c r="H90" s="18">
        <f t="shared" si="13"/>
        <v>23331.311620006461</v>
      </c>
      <c r="I90" s="38">
        <v>0.29843243697346</v>
      </c>
      <c r="J90" s="17">
        <f t="shared" si="14"/>
        <v>0.1108520340792542</v>
      </c>
      <c r="K90" s="16">
        <f t="shared" si="15"/>
        <v>0.1875804028942058</v>
      </c>
      <c r="L90" s="36">
        <v>123463.96722393764</v>
      </c>
      <c r="M90" s="18">
        <f t="shared" si="16"/>
        <v>23159.420714783242</v>
      </c>
      <c r="N90" s="16">
        <f t="shared" si="17"/>
        <v>0.80611298329828807</v>
      </c>
      <c r="O90" s="39">
        <v>0.27792365922032364</v>
      </c>
      <c r="P90" s="16">
        <f t="shared" si="11"/>
        <v>6.9500000000000006E-2</v>
      </c>
      <c r="Q90" s="35">
        <v>0.19898268358881241</v>
      </c>
      <c r="R90" s="17">
        <f t="shared" si="12"/>
        <v>5.2354350000000001E-2</v>
      </c>
      <c r="S90" s="39">
        <v>0.19388701670171191</v>
      </c>
    </row>
    <row r="91" spans="1:19">
      <c r="A91" s="33" t="s">
        <v>105</v>
      </c>
      <c r="B91" s="33">
        <v>1006</v>
      </c>
      <c r="C91" s="43">
        <v>0.82885193903775201</v>
      </c>
      <c r="D91" s="35">
        <v>0.14904706797430581</v>
      </c>
      <c r="E91" s="17">
        <f t="shared" si="10"/>
        <v>0.10494238473521261</v>
      </c>
      <c r="F91" s="16">
        <f t="shared" si="9"/>
        <v>4.4104683239093195E-2</v>
      </c>
      <c r="G91" s="36">
        <v>478033.36199999967</v>
      </c>
      <c r="H91" s="18">
        <f t="shared" si="13"/>
        <v>21083.510008728757</v>
      </c>
      <c r="I91" s="38">
        <v>8.9652886701252557E-2</v>
      </c>
      <c r="J91" s="17">
        <f t="shared" si="14"/>
        <v>8.3430637473656588E-2</v>
      </c>
      <c r="K91" s="16">
        <f t="shared" si="15"/>
        <v>6.222249227595969E-3</v>
      </c>
      <c r="L91" s="36">
        <v>886633.82018609741</v>
      </c>
      <c r="M91" s="18">
        <f t="shared" si="16"/>
        <v>5516.8566028134082</v>
      </c>
      <c r="N91" s="16">
        <f t="shared" si="17"/>
        <v>0.59093836896795282</v>
      </c>
      <c r="O91" s="39">
        <v>0.3263950009608495</v>
      </c>
      <c r="P91" s="16">
        <f t="shared" si="11"/>
        <v>6.9500000000000006E-2</v>
      </c>
      <c r="Q91" s="35">
        <v>0.17230496474040322</v>
      </c>
      <c r="R91" s="17">
        <f t="shared" si="12"/>
        <v>5.2354350000000001E-2</v>
      </c>
      <c r="S91" s="39">
        <v>0.40906163103204718</v>
      </c>
    </row>
    <row r="92" spans="1:19">
      <c r="A92" s="33" t="s">
        <v>106</v>
      </c>
      <c r="B92" s="33">
        <v>189</v>
      </c>
      <c r="C92" s="43">
        <v>0.89053705625931245</v>
      </c>
      <c r="D92" s="35">
        <v>0.12667539417897708</v>
      </c>
      <c r="E92" s="17">
        <f t="shared" si="10"/>
        <v>0.10986485708949313</v>
      </c>
      <c r="F92" s="16">
        <f t="shared" si="9"/>
        <v>1.6810537089483948E-2</v>
      </c>
      <c r="G92" s="36">
        <v>318476.39599999995</v>
      </c>
      <c r="H92" s="18">
        <f t="shared" si="13"/>
        <v>5353.7592670831764</v>
      </c>
      <c r="I92" s="38">
        <v>0.11649691349253601</v>
      </c>
      <c r="J92" s="17">
        <f t="shared" si="14"/>
        <v>9.4491414114239156E-2</v>
      </c>
      <c r="K92" s="16">
        <f t="shared" si="15"/>
        <v>2.200549937829685E-2</v>
      </c>
      <c r="L92" s="36">
        <v>541419.55295930454</v>
      </c>
      <c r="M92" s="18">
        <f t="shared" si="16"/>
        <v>11914.207636043735</v>
      </c>
      <c r="N92" s="16">
        <f t="shared" si="17"/>
        <v>0.73268462141481228</v>
      </c>
      <c r="O92" s="39">
        <v>0.27275967897216363</v>
      </c>
      <c r="P92" s="16">
        <f t="shared" si="11"/>
        <v>6.9500000000000006E-2</v>
      </c>
      <c r="Q92" s="35">
        <v>0.18374946439476669</v>
      </c>
      <c r="R92" s="17">
        <f t="shared" si="12"/>
        <v>5.2354350000000001E-2</v>
      </c>
      <c r="S92" s="39">
        <v>0.26731537858518772</v>
      </c>
    </row>
    <row r="93" spans="1:19">
      <c r="A93" s="33" t="s">
        <v>107</v>
      </c>
      <c r="B93" s="33">
        <v>181</v>
      </c>
      <c r="C93" s="43">
        <v>0.70540273569157119</v>
      </c>
      <c r="D93" s="35">
        <v>0.14692867887469693</v>
      </c>
      <c r="E93" s="17">
        <f t="shared" si="10"/>
        <v>9.5091138308187384E-2</v>
      </c>
      <c r="F93" s="16">
        <f t="shared" si="9"/>
        <v>5.1837540566509549E-2</v>
      </c>
      <c r="G93" s="36">
        <v>212231.94300000012</v>
      </c>
      <c r="H93" s="18">
        <f t="shared" si="13"/>
        <v>11001.581954771649</v>
      </c>
      <c r="I93" s="38">
        <v>0.109306157945409</v>
      </c>
      <c r="J93" s="17">
        <f t="shared" si="14"/>
        <v>7.7292484203547118E-2</v>
      </c>
      <c r="K93" s="16">
        <f t="shared" si="15"/>
        <v>3.2013673741861884E-2</v>
      </c>
      <c r="L93" s="36">
        <v>388512.79613662272</v>
      </c>
      <c r="M93" s="18">
        <f t="shared" si="16"/>
        <v>12437.721900056338</v>
      </c>
      <c r="N93" s="16">
        <f t="shared" si="17"/>
        <v>0.63329869203352951</v>
      </c>
      <c r="O93" s="39">
        <v>0.2395250060619005</v>
      </c>
      <c r="P93" s="16">
        <f t="shared" si="11"/>
        <v>6.1800000000000001E-2</v>
      </c>
      <c r="Q93" s="35">
        <v>0.21192562707948623</v>
      </c>
      <c r="R93" s="17">
        <f t="shared" si="12"/>
        <v>4.6553940000000002E-2</v>
      </c>
      <c r="S93" s="39">
        <v>0.36670130796647049</v>
      </c>
    </row>
    <row r="94" spans="1:19">
      <c r="A94" s="33" t="s">
        <v>108</v>
      </c>
      <c r="B94" s="33">
        <v>342</v>
      </c>
      <c r="C94" s="43">
        <v>1.5920102722913301</v>
      </c>
      <c r="D94" s="35">
        <v>-1.2913862822285392E-3</v>
      </c>
      <c r="E94" s="17">
        <f t="shared" si="10"/>
        <v>0.16584241972884814</v>
      </c>
      <c r="F94" s="16">
        <f t="shared" si="9"/>
        <v>-0.16713380601107669</v>
      </c>
      <c r="G94" s="36">
        <v>331933.98900000047</v>
      </c>
      <c r="H94" s="18">
        <f t="shared" si="13"/>
        <v>-55477.390926008942</v>
      </c>
      <c r="I94" s="38">
        <v>1.9274102795920161E-2</v>
      </c>
      <c r="J94" s="17">
        <f t="shared" si="14"/>
        <v>0.14650588299606426</v>
      </c>
      <c r="K94" s="16">
        <f t="shared" si="15"/>
        <v>-0.12723178020014411</v>
      </c>
      <c r="L94" s="36">
        <v>606287.91385775688</v>
      </c>
      <c r="M94" s="18">
        <f t="shared" si="16"/>
        <v>-77139.090593954024</v>
      </c>
      <c r="N94" s="16">
        <f t="shared" si="17"/>
        <v>0.82961612811827912</v>
      </c>
      <c r="O94" s="39">
        <v>0.46350736287125799</v>
      </c>
      <c r="P94" s="16">
        <f t="shared" si="11"/>
        <v>6.9500000000000006E-2</v>
      </c>
      <c r="Q94" s="35">
        <v>9.9670772714467143E-2</v>
      </c>
      <c r="R94" s="17">
        <f t="shared" si="12"/>
        <v>5.2354350000000001E-2</v>
      </c>
      <c r="S94" s="39">
        <v>0.17038387188172086</v>
      </c>
    </row>
    <row r="95" spans="1:19">
      <c r="A95" s="33" t="s">
        <v>109</v>
      </c>
      <c r="B95" s="33">
        <v>495</v>
      </c>
      <c r="C95" s="43">
        <v>1.0901256163386903</v>
      </c>
      <c r="D95" s="35">
        <v>0.12040782319843941</v>
      </c>
      <c r="E95" s="17">
        <f t="shared" si="10"/>
        <v>0.12579202418382748</v>
      </c>
      <c r="F95" s="16">
        <f t="shared" si="9"/>
        <v>-5.3842009853880685E-3</v>
      </c>
      <c r="G95" s="36">
        <v>262319.35900000029</v>
      </c>
      <c r="H95" s="18">
        <f t="shared" si="13"/>
        <v>-1412.3801512141681</v>
      </c>
      <c r="I95" s="38">
        <v>0.12108557504627562</v>
      </c>
      <c r="J95" s="17">
        <f t="shared" si="14"/>
        <v>0.10835883952013969</v>
      </c>
      <c r="K95" s="16">
        <f t="shared" si="15"/>
        <v>1.2726735526135929E-2</v>
      </c>
      <c r="L95" s="36">
        <v>369160.25708098063</v>
      </c>
      <c r="M95" s="18">
        <f t="shared" si="16"/>
        <v>4698.2049586299891</v>
      </c>
      <c r="N95" s="16">
        <f t="shared" si="17"/>
        <v>0.76261251656677675</v>
      </c>
      <c r="O95" s="39">
        <v>0.31791100266989658</v>
      </c>
      <c r="P95" s="16">
        <f t="shared" si="11"/>
        <v>6.9500000000000006E-2</v>
      </c>
      <c r="Q95" s="35">
        <v>0.17570428714304442</v>
      </c>
      <c r="R95" s="17">
        <f t="shared" si="12"/>
        <v>5.2354350000000001E-2</v>
      </c>
      <c r="S95" s="39">
        <v>0.23738748343322327</v>
      </c>
    </row>
    <row r="96" spans="1:19">
      <c r="A96" s="33" t="s">
        <v>110</v>
      </c>
      <c r="B96" s="33">
        <v>89</v>
      </c>
      <c r="C96" s="43">
        <v>1.1594988998620432</v>
      </c>
      <c r="D96" s="35">
        <v>6.9080050211145549E-2</v>
      </c>
      <c r="E96" s="17">
        <f t="shared" si="10"/>
        <v>0.13132801220899104</v>
      </c>
      <c r="F96" s="16">
        <f t="shared" si="9"/>
        <v>-6.2247961997845491E-2</v>
      </c>
      <c r="G96" s="36">
        <v>101296.23499999997</v>
      </c>
      <c r="H96" s="18">
        <f t="shared" si="13"/>
        <v>-6305.4841868048243</v>
      </c>
      <c r="I96" s="38">
        <v>6.7278924218009309E-2</v>
      </c>
      <c r="J96" s="17">
        <f t="shared" si="14"/>
        <v>0.10458765411300318</v>
      </c>
      <c r="K96" s="16">
        <f t="shared" si="15"/>
        <v>-3.7308729894993869E-2</v>
      </c>
      <c r="L96" s="36">
        <v>142625.06805820458</v>
      </c>
      <c r="M96" s="18">
        <f t="shared" si="16"/>
        <v>-5321.160140438672</v>
      </c>
      <c r="N96" s="16">
        <f t="shared" si="17"/>
        <v>0.6614015692317291</v>
      </c>
      <c r="O96" s="39">
        <v>0.27734767794889681</v>
      </c>
      <c r="P96" s="16">
        <f t="shared" si="11"/>
        <v>6.9500000000000006E-2</v>
      </c>
      <c r="Q96" s="35">
        <v>0.15963585933687269</v>
      </c>
      <c r="R96" s="17">
        <f t="shared" si="12"/>
        <v>5.2354350000000001E-2</v>
      </c>
      <c r="S96" s="39">
        <v>0.3385984307682709</v>
      </c>
    </row>
    <row r="97" spans="1:19">
      <c r="A97" s="33" t="s">
        <v>111</v>
      </c>
      <c r="B97" s="33">
        <v>624</v>
      </c>
      <c r="C97" s="43">
        <v>1.6915425349552258</v>
      </c>
      <c r="D97" s="35">
        <v>0.22004463854331047</v>
      </c>
      <c r="E97" s="17">
        <f t="shared" si="10"/>
        <v>0.17378509428942701</v>
      </c>
      <c r="F97" s="16">
        <f t="shared" si="9"/>
        <v>4.6259544253883456E-2</v>
      </c>
      <c r="G97" s="36">
        <v>694868.1050000001</v>
      </c>
      <c r="H97" s="18">
        <f t="shared" si="13"/>
        <v>32144.28185385964</v>
      </c>
      <c r="I97" s="38">
        <v>0.18215285247984078</v>
      </c>
      <c r="J97" s="17">
        <f t="shared" si="14"/>
        <v>0.16115098932344296</v>
      </c>
      <c r="K97" s="16">
        <f t="shared" si="15"/>
        <v>2.1001863156397821E-2</v>
      </c>
      <c r="L97" s="36">
        <v>905527.62437672564</v>
      </c>
      <c r="M97" s="18">
        <f t="shared" si="16"/>
        <v>19017.767251498</v>
      </c>
      <c r="N97" s="16">
        <f t="shared" si="17"/>
        <v>0.8959562914654382</v>
      </c>
      <c r="O97" s="39">
        <v>0.37344951833670342</v>
      </c>
      <c r="P97" s="16">
        <f t="shared" si="11"/>
        <v>6.9500000000000006E-2</v>
      </c>
      <c r="Q97" s="35">
        <v>0.10353163544478648</v>
      </c>
      <c r="R97" s="17">
        <f t="shared" si="12"/>
        <v>5.2354350000000001E-2</v>
      </c>
      <c r="S97" s="39">
        <v>0.10404370853456175</v>
      </c>
    </row>
    <row r="98" spans="1:19">
      <c r="A98" s="33" t="s">
        <v>112</v>
      </c>
      <c r="B98" s="33">
        <v>342</v>
      </c>
      <c r="C98" s="43">
        <v>1.9625184452168636</v>
      </c>
      <c r="D98" s="35">
        <v>0.30321818101232301</v>
      </c>
      <c r="E98" s="17">
        <f t="shared" si="10"/>
        <v>0.1954089719283057</v>
      </c>
      <c r="F98" s="16">
        <f t="shared" si="9"/>
        <v>0.10780920908401731</v>
      </c>
      <c r="G98" s="36">
        <v>148819.34800000026</v>
      </c>
      <c r="H98" s="18">
        <f t="shared" si="13"/>
        <v>16044.096204279162</v>
      </c>
      <c r="I98" s="38">
        <v>0.26386467981679268</v>
      </c>
      <c r="J98" s="17">
        <f t="shared" si="14"/>
        <v>0.18593809439548178</v>
      </c>
      <c r="K98" s="16">
        <f t="shared" si="15"/>
        <v>7.7926585421310895E-2</v>
      </c>
      <c r="L98" s="36">
        <v>181182.64739658879</v>
      </c>
      <c r="M98" s="18">
        <f t="shared" si="16"/>
        <v>14118.945049209527</v>
      </c>
      <c r="N98" s="16">
        <f t="shared" si="17"/>
        <v>0.93379537546455216</v>
      </c>
      <c r="O98" s="39">
        <v>0.33267871506038227</v>
      </c>
      <c r="P98" s="16">
        <f t="shared" si="11"/>
        <v>6.9500000000000006E-2</v>
      </c>
      <c r="Q98" s="35">
        <v>0.14388614403019523</v>
      </c>
      <c r="R98" s="17">
        <f t="shared" si="12"/>
        <v>5.2354350000000001E-2</v>
      </c>
      <c r="S98" s="39">
        <v>6.6204624535447815E-2</v>
      </c>
    </row>
    <row r="99" spans="1:19">
      <c r="A99" s="33" t="s">
        <v>113</v>
      </c>
      <c r="B99" s="33">
        <v>349</v>
      </c>
      <c r="C99" s="43">
        <v>1.095060022552661</v>
      </c>
      <c r="D99" s="35">
        <v>0.52203977353633646</v>
      </c>
      <c r="E99" s="17">
        <f t="shared" si="10"/>
        <v>0.12618578979970235</v>
      </c>
      <c r="F99" s="16">
        <f t="shared" si="9"/>
        <v>0.39585398373663411</v>
      </c>
      <c r="G99" s="36">
        <v>330783.66200000007</v>
      </c>
      <c r="H99" s="18">
        <f t="shared" si="13"/>
        <v>130942.0303576923</v>
      </c>
      <c r="I99" s="38">
        <v>0.32699317521985316</v>
      </c>
      <c r="J99" s="17">
        <f t="shared" si="14"/>
        <v>0.10156884204183424</v>
      </c>
      <c r="K99" s="16">
        <f t="shared" si="15"/>
        <v>0.22542433317801891</v>
      </c>
      <c r="L99" s="36">
        <v>452532.80983706232</v>
      </c>
      <c r="M99" s="18">
        <f t="shared" si="16"/>
        <v>102011.90689869502</v>
      </c>
      <c r="N99" s="16">
        <f t="shared" si="17"/>
        <v>0.6665790640863628</v>
      </c>
      <c r="O99" s="39">
        <v>0.33913461678437984</v>
      </c>
      <c r="P99" s="16">
        <f t="shared" si="11"/>
        <v>6.9500000000000006E-2</v>
      </c>
      <c r="Q99" s="35">
        <v>0.12278349800007093</v>
      </c>
      <c r="R99" s="17">
        <f t="shared" si="12"/>
        <v>5.2354350000000001E-2</v>
      </c>
      <c r="S99" s="39">
        <v>0.3334209359136372</v>
      </c>
    </row>
    <row r="100" spans="1:19">
      <c r="A100" s="33" t="s">
        <v>114</v>
      </c>
      <c r="B100" s="33">
        <v>85</v>
      </c>
      <c r="C100" s="43">
        <v>1.0205314602380813</v>
      </c>
      <c r="D100" s="35">
        <v>0.21068525458903517</v>
      </c>
      <c r="E100" s="17">
        <f t="shared" si="10"/>
        <v>0.12023841052699888</v>
      </c>
      <c r="F100" s="16">
        <f t="shared" si="9"/>
        <v>9.0446844062036291E-2</v>
      </c>
      <c r="G100" s="36">
        <v>49224.508000000009</v>
      </c>
      <c r="H100" s="18">
        <f t="shared" si="13"/>
        <v>4452.2013991064587</v>
      </c>
      <c r="I100" s="38">
        <v>0.17156391646728414</v>
      </c>
      <c r="J100" s="17">
        <f t="shared" si="14"/>
        <v>0.11275211553004739</v>
      </c>
      <c r="K100" s="16">
        <f t="shared" si="15"/>
        <v>5.8811800937236744E-2</v>
      </c>
      <c r="L100" s="36">
        <v>60797.685299060897</v>
      </c>
      <c r="M100" s="18">
        <f t="shared" si="16"/>
        <v>3575.6213652531342</v>
      </c>
      <c r="N100" s="16">
        <f t="shared" si="17"/>
        <v>0.88971939894529384</v>
      </c>
      <c r="O100" s="39">
        <v>0.35254293112020701</v>
      </c>
      <c r="P100" s="16">
        <f t="shared" si="11"/>
        <v>6.9500000000000006E-2</v>
      </c>
      <c r="Q100" s="35">
        <v>0.1435946250096356</v>
      </c>
      <c r="R100" s="17">
        <f t="shared" si="12"/>
        <v>5.2354350000000001E-2</v>
      </c>
      <c r="S100" s="39">
        <v>0.11028060105470616</v>
      </c>
    </row>
    <row r="101" spans="1:19">
      <c r="A101" s="33" t="s">
        <v>115</v>
      </c>
      <c r="B101" s="33">
        <v>320</v>
      </c>
      <c r="C101" s="43">
        <v>1.4800451918455317</v>
      </c>
      <c r="D101" s="35">
        <v>0.18663687839130547</v>
      </c>
      <c r="E101" s="17">
        <f t="shared" si="10"/>
        <v>0.15690760630927342</v>
      </c>
      <c r="F101" s="16">
        <f t="shared" si="9"/>
        <v>2.9729272082032049E-2</v>
      </c>
      <c r="G101" s="36">
        <v>629373.79800000007</v>
      </c>
      <c r="H101" s="18">
        <f t="shared" si="13"/>
        <v>18710.824882043878</v>
      </c>
      <c r="I101" s="38">
        <v>0.15976086690423852</v>
      </c>
      <c r="J101" s="17">
        <f t="shared" si="14"/>
        <v>0.14987296056339064</v>
      </c>
      <c r="K101" s="16">
        <f t="shared" si="15"/>
        <v>9.8879063408478796E-3</v>
      </c>
      <c r="L101" s="36">
        <v>828384.38043200923</v>
      </c>
      <c r="M101" s="18">
        <f t="shared" si="16"/>
        <v>8190.9871679330063</v>
      </c>
      <c r="N101" s="16">
        <f t="shared" si="17"/>
        <v>0.93271710519398865</v>
      </c>
      <c r="O101" s="39">
        <v>0.47746935346140246</v>
      </c>
      <c r="P101" s="16">
        <f t="shared" si="11"/>
        <v>6.9500000000000006E-2</v>
      </c>
      <c r="Q101" s="35">
        <v>9.4574592452587578E-2</v>
      </c>
      <c r="R101" s="17">
        <f t="shared" si="12"/>
        <v>5.2354350000000001E-2</v>
      </c>
      <c r="S101" s="39">
        <v>6.7282894806011295E-2</v>
      </c>
    </row>
    <row r="102" spans="1:19">
      <c r="A102" s="33" t="s">
        <v>116</v>
      </c>
      <c r="B102" s="33">
        <v>152</v>
      </c>
      <c r="C102" s="43">
        <v>1.3494055466433648</v>
      </c>
      <c r="D102" s="35">
        <v>-0.14640466217181433</v>
      </c>
      <c r="E102" s="17">
        <f t="shared" si="10"/>
        <v>0.14648256262214049</v>
      </c>
      <c r="F102" s="16">
        <f t="shared" si="9"/>
        <v>-0.29288722479395479</v>
      </c>
      <c r="G102" s="36">
        <v>58213.55599999999</v>
      </c>
      <c r="H102" s="18">
        <f t="shared" si="13"/>
        <v>-17050.006862227474</v>
      </c>
      <c r="I102" s="38">
        <v>5.5120342075433504E-3</v>
      </c>
      <c r="J102" s="17">
        <f t="shared" si="14"/>
        <v>0.1330320728550001</v>
      </c>
      <c r="K102" s="16">
        <f t="shared" si="15"/>
        <v>-0.12752003864745676</v>
      </c>
      <c r="L102" s="36">
        <v>73504.915563923118</v>
      </c>
      <c r="M102" s="18">
        <f t="shared" si="16"/>
        <v>-9373.3496734895216</v>
      </c>
      <c r="N102" s="16">
        <f t="shared" si="17"/>
        <v>0.85710458753599439</v>
      </c>
      <c r="O102" s="39">
        <v>0.43243045103017308</v>
      </c>
      <c r="P102" s="16">
        <f t="shared" si="11"/>
        <v>6.9500000000000006E-2</v>
      </c>
      <c r="Q102" s="35">
        <v>9.0323770551531152E-2</v>
      </c>
      <c r="R102" s="17">
        <f t="shared" si="12"/>
        <v>5.2354350000000001E-2</v>
      </c>
      <c r="S102" s="39">
        <v>0.14289541246400556</v>
      </c>
    </row>
    <row r="103" spans="1:19">
      <c r="A103" s="33" t="s">
        <v>117</v>
      </c>
      <c r="B103" s="33">
        <v>1648</v>
      </c>
      <c r="C103" s="43">
        <v>1.3540948759786284</v>
      </c>
      <c r="D103" s="35">
        <v>0.13415189960739474</v>
      </c>
      <c r="E103" s="17">
        <f t="shared" si="10"/>
        <v>0.14685677110309453</v>
      </c>
      <c r="F103" s="16">
        <f t="shared" si="9"/>
        <v>-1.2704871495699793E-2</v>
      </c>
      <c r="G103" s="36">
        <v>555721.56799999892</v>
      </c>
      <c r="H103" s="18">
        <f t="shared" si="13"/>
        <v>-7060.371108828781</v>
      </c>
      <c r="I103" s="38">
        <v>0.173054641209129</v>
      </c>
      <c r="J103" s="17">
        <f t="shared" si="14"/>
        <v>0.13910010466338735</v>
      </c>
      <c r="K103" s="16">
        <f t="shared" si="15"/>
        <v>3.3954536545741654E-2</v>
      </c>
      <c r="L103" s="36">
        <v>704971.86612518504</v>
      </c>
      <c r="M103" s="18">
        <f t="shared" si="16"/>
        <v>23936.992992067288</v>
      </c>
      <c r="N103" s="16">
        <f t="shared" si="17"/>
        <v>0.91792097652984694</v>
      </c>
      <c r="O103" s="39">
        <v>0.44540749279606739</v>
      </c>
      <c r="P103" s="16">
        <f t="shared" si="11"/>
        <v>6.9500000000000006E-2</v>
      </c>
      <c r="Q103" s="35">
        <v>7.8839017730116132E-2</v>
      </c>
      <c r="R103" s="17">
        <f t="shared" si="12"/>
        <v>5.2354350000000001E-2</v>
      </c>
      <c r="S103" s="39">
        <v>8.207902347015307E-2</v>
      </c>
    </row>
    <row r="104" spans="1:19">
      <c r="A104" s="33" t="s">
        <v>118</v>
      </c>
      <c r="B104" s="33">
        <v>710</v>
      </c>
      <c r="C104" s="43">
        <v>1.2339858111510127</v>
      </c>
      <c r="D104" s="35">
        <v>0.19513585801447908</v>
      </c>
      <c r="E104" s="17">
        <f t="shared" si="10"/>
        <v>0.13727206772985079</v>
      </c>
      <c r="F104" s="16">
        <f t="shared" si="9"/>
        <v>5.7863790284628291E-2</v>
      </c>
      <c r="G104" s="36">
        <v>658314.78800000087</v>
      </c>
      <c r="H104" s="18">
        <f t="shared" si="13"/>
        <v>38092.588834101582</v>
      </c>
      <c r="I104" s="38">
        <v>0.15474452778417921</v>
      </c>
      <c r="J104" s="17">
        <f t="shared" si="14"/>
        <v>0.10999234538941745</v>
      </c>
      <c r="K104" s="16">
        <f t="shared" si="15"/>
        <v>4.4752182394761766E-2</v>
      </c>
      <c r="L104" s="36">
        <v>901782.57534571621</v>
      </c>
      <c r="M104" s="18">
        <f t="shared" si="16"/>
        <v>40356.73829228949</v>
      </c>
      <c r="N104" s="16">
        <f t="shared" si="17"/>
        <v>0.67875111260975629</v>
      </c>
      <c r="O104" s="39">
        <v>0.36054916600984277</v>
      </c>
      <c r="P104" s="16">
        <f t="shared" si="11"/>
        <v>6.9500000000000006E-2</v>
      </c>
      <c r="Q104" s="35">
        <v>0.156647672993144</v>
      </c>
      <c r="R104" s="17">
        <f t="shared" si="12"/>
        <v>5.2354350000000001E-2</v>
      </c>
      <c r="S104" s="39">
        <v>0.32124888739024365</v>
      </c>
    </row>
    <row r="105" spans="1:19">
      <c r="A105" s="33" t="s">
        <v>119</v>
      </c>
      <c r="B105" s="33">
        <v>99</v>
      </c>
      <c r="C105" s="43">
        <v>0.8356105248266873</v>
      </c>
      <c r="D105" s="35">
        <v>5.9656101073844982E-2</v>
      </c>
      <c r="E105" s="17">
        <f t="shared" si="10"/>
        <v>0.10548171988116964</v>
      </c>
      <c r="F105" s="16">
        <f t="shared" si="9"/>
        <v>-4.5825618807324657E-2</v>
      </c>
      <c r="G105" s="36">
        <v>626338.09999999974</v>
      </c>
      <c r="H105" s="18">
        <f t="shared" si="13"/>
        <v>-28702.33101510398</v>
      </c>
      <c r="I105" s="38">
        <v>7.1853804995165846E-2</v>
      </c>
      <c r="J105" s="17">
        <f t="shared" si="14"/>
        <v>8.3701020207121835E-2</v>
      </c>
      <c r="K105" s="16">
        <f t="shared" si="15"/>
        <v>-1.1847215211955989E-2</v>
      </c>
      <c r="L105" s="36">
        <v>1077544.8727586556</v>
      </c>
      <c r="M105" s="18">
        <f t="shared" si="16"/>
        <v>-12765.906008111524</v>
      </c>
      <c r="N105" s="16">
        <f t="shared" si="17"/>
        <v>0.59002864770522523</v>
      </c>
      <c r="O105" s="39">
        <v>0.27376891988486907</v>
      </c>
      <c r="P105" s="16">
        <f t="shared" si="11"/>
        <v>6.9500000000000006E-2</v>
      </c>
      <c r="Q105" s="35">
        <v>0.16214040083610165</v>
      </c>
      <c r="R105" s="17">
        <f t="shared" si="12"/>
        <v>5.2354350000000001E-2</v>
      </c>
      <c r="S105" s="39">
        <v>0.40997135229477483</v>
      </c>
    </row>
    <row r="106" spans="1:19">
      <c r="A106" s="33" t="s">
        <v>120</v>
      </c>
      <c r="B106" s="33">
        <v>461</v>
      </c>
      <c r="C106" s="43">
        <v>1.1987978378632358</v>
      </c>
      <c r="D106" s="35">
        <v>0.12699399947863158</v>
      </c>
      <c r="E106" s="17">
        <f t="shared" si="10"/>
        <v>0.1344640674614862</v>
      </c>
      <c r="F106" s="16">
        <f t="shared" si="9"/>
        <v>-7.4700679828546279E-3</v>
      </c>
      <c r="G106" s="36">
        <v>170558.84600000014</v>
      </c>
      <c r="H106" s="18">
        <f t="shared" si="13"/>
        <v>-1274.0861746972341</v>
      </c>
      <c r="I106" s="38">
        <v>0.12105446393642671</v>
      </c>
      <c r="J106" s="17">
        <f t="shared" si="14"/>
        <v>0.12438791697109762</v>
      </c>
      <c r="K106" s="16">
        <f t="shared" si="15"/>
        <v>-3.3334530346709051E-3</v>
      </c>
      <c r="L106" s="36">
        <v>219268.41745642031</v>
      </c>
      <c r="M106" s="18">
        <f t="shared" si="16"/>
        <v>-730.92097157759122</v>
      </c>
      <c r="N106" s="16">
        <f t="shared" si="17"/>
        <v>0.87728431174891297</v>
      </c>
      <c r="O106" s="39">
        <v>0.35575957529107116</v>
      </c>
      <c r="P106" s="16">
        <f t="shared" si="11"/>
        <v>6.9500000000000006E-2</v>
      </c>
      <c r="Q106" s="35">
        <v>8.4047790892122359E-2</v>
      </c>
      <c r="R106" s="17">
        <f t="shared" si="12"/>
        <v>5.2354350000000001E-2</v>
      </c>
      <c r="S106" s="39">
        <v>0.12271568825108702</v>
      </c>
    </row>
    <row r="107" spans="1:19">
      <c r="A107" s="33" t="s">
        <v>121</v>
      </c>
      <c r="B107" s="33">
        <v>295</v>
      </c>
      <c r="C107" s="43">
        <v>0.83120448295402005</v>
      </c>
      <c r="D107" s="35">
        <v>9.7927580759062105E-2</v>
      </c>
      <c r="E107" s="17">
        <f t="shared" si="10"/>
        <v>0.1051301177397308</v>
      </c>
      <c r="F107" s="16">
        <f t="shared" si="9"/>
        <v>-7.2025369806686945E-3</v>
      </c>
      <c r="G107" s="36">
        <v>963160.33000000007</v>
      </c>
      <c r="H107" s="18">
        <f t="shared" si="13"/>
        <v>-6937.1978951380643</v>
      </c>
      <c r="I107" s="38">
        <v>8.3002848233363569E-2</v>
      </c>
      <c r="J107" s="17">
        <f t="shared" si="14"/>
        <v>8.1104854570712426E-2</v>
      </c>
      <c r="K107" s="16">
        <f t="shared" si="15"/>
        <v>1.8979936626511429E-3</v>
      </c>
      <c r="L107" s="36">
        <v>1665097.8777085792</v>
      </c>
      <c r="M107" s="18">
        <f t="shared" si="16"/>
        <v>3160.3452195847508</v>
      </c>
      <c r="N107" s="16">
        <f t="shared" si="17"/>
        <v>0.54476714981198437</v>
      </c>
      <c r="O107" s="39">
        <v>0.33234588224425837</v>
      </c>
      <c r="P107" s="16">
        <f t="shared" si="11"/>
        <v>6.9500000000000006E-2</v>
      </c>
      <c r="Q107" s="35">
        <v>0.13675559575935828</v>
      </c>
      <c r="R107" s="17">
        <f t="shared" si="12"/>
        <v>5.2354350000000001E-2</v>
      </c>
      <c r="S107" s="39">
        <v>0.45523285018801557</v>
      </c>
    </row>
    <row r="108" spans="1:19">
      <c r="A108" s="33" t="s">
        <v>122</v>
      </c>
      <c r="B108" s="33">
        <v>56</v>
      </c>
      <c r="C108" s="43">
        <v>0.89286131889100684</v>
      </c>
      <c r="D108" s="35">
        <v>0.22341989038959192</v>
      </c>
      <c r="E108" s="17">
        <f t="shared" si="10"/>
        <v>0.11005033324750234</v>
      </c>
      <c r="F108" s="16">
        <f t="shared" si="9"/>
        <v>0.11336955714208959</v>
      </c>
      <c r="G108" s="36">
        <v>137556.27999999994</v>
      </c>
      <c r="H108" s="18">
        <f t="shared" si="13"/>
        <v>15594.694545713268</v>
      </c>
      <c r="I108" s="38">
        <v>0.20013728578995296</v>
      </c>
      <c r="J108" s="17">
        <f t="shared" si="14"/>
        <v>9.7847291288208668E-2</v>
      </c>
      <c r="K108" s="16">
        <f t="shared" si="15"/>
        <v>0.10228999450174429</v>
      </c>
      <c r="L108" s="36">
        <v>218584.48939333024</v>
      </c>
      <c r="M108" s="18">
        <f t="shared" si="16"/>
        <v>22359.006218210336</v>
      </c>
      <c r="N108" s="16">
        <f t="shared" si="17"/>
        <v>0.78849408100135054</v>
      </c>
      <c r="O108" s="39">
        <v>0.28815132980992253</v>
      </c>
      <c r="P108" s="16">
        <f t="shared" si="11"/>
        <v>6.9500000000000006E-2</v>
      </c>
      <c r="Q108" s="35">
        <v>0.18772024591495493</v>
      </c>
      <c r="R108" s="17">
        <f t="shared" si="12"/>
        <v>5.2354350000000001E-2</v>
      </c>
      <c r="S108" s="39">
        <v>0.21150591899864943</v>
      </c>
    </row>
    <row r="109" spans="1:19">
      <c r="A109" s="33" t="s">
        <v>123</v>
      </c>
      <c r="B109" s="33">
        <v>302</v>
      </c>
      <c r="C109" s="43">
        <v>1.0148110401540846</v>
      </c>
      <c r="D109" s="35">
        <v>0.18047586417013964</v>
      </c>
      <c r="E109" s="17">
        <f t="shared" si="10"/>
        <v>0.11978192100429595</v>
      </c>
      <c r="F109" s="16">
        <f t="shared" si="9"/>
        <v>6.0693943165843686E-2</v>
      </c>
      <c r="G109" s="36">
        <v>256224.54400000011</v>
      </c>
      <c r="H109" s="18">
        <f t="shared" si="13"/>
        <v>15551.277911230221</v>
      </c>
      <c r="I109" s="38">
        <v>0.12720264109772611</v>
      </c>
      <c r="J109" s="17">
        <f t="shared" si="14"/>
        <v>9.87809518489558E-2</v>
      </c>
      <c r="K109" s="16">
        <f t="shared" si="15"/>
        <v>2.842168924877031E-2</v>
      </c>
      <c r="L109" s="36">
        <v>417246.80111630034</v>
      </c>
      <c r="M109" s="18">
        <f t="shared" si="16"/>
        <v>11858.858921370957</v>
      </c>
      <c r="N109" s="16">
        <f t="shared" si="17"/>
        <v>0.68854032790233322</v>
      </c>
      <c r="O109" s="39">
        <v>0.31084297302653918</v>
      </c>
      <c r="P109" s="16">
        <f t="shared" si="11"/>
        <v>6.9500000000000006E-2</v>
      </c>
      <c r="Q109" s="35">
        <v>0.17256982321882886</v>
      </c>
      <c r="R109" s="17">
        <f t="shared" si="12"/>
        <v>5.2354350000000001E-2</v>
      </c>
      <c r="S109" s="39">
        <v>0.31145967209766678</v>
      </c>
    </row>
    <row r="110" spans="1:19">
      <c r="A110" s="33" t="s">
        <v>124</v>
      </c>
      <c r="B110" s="33">
        <v>50</v>
      </c>
      <c r="C110" s="43">
        <v>0.67261472581248538</v>
      </c>
      <c r="D110" s="35">
        <v>0.10779442786699867</v>
      </c>
      <c r="E110" s="17">
        <f t="shared" si="10"/>
        <v>9.2474655119836324E-2</v>
      </c>
      <c r="F110" s="16">
        <f t="shared" si="9"/>
        <v>1.5319772747162341E-2</v>
      </c>
      <c r="G110" s="36">
        <v>293672.09999999986</v>
      </c>
      <c r="H110" s="18">
        <f t="shared" si="13"/>
        <v>4498.9898341819317</v>
      </c>
      <c r="I110" s="38">
        <v>6.3106474006416002E-2</v>
      </c>
      <c r="J110" s="17">
        <f t="shared" si="14"/>
        <v>7.957406875741202E-2</v>
      </c>
      <c r="K110" s="16">
        <f t="shared" si="15"/>
        <v>-1.6467594750996017E-2</v>
      </c>
      <c r="L110" s="36">
        <v>561435.58926316712</v>
      </c>
      <c r="M110" s="18">
        <f t="shared" si="16"/>
        <v>-9245.4937627724867</v>
      </c>
      <c r="N110" s="16">
        <f t="shared" si="17"/>
        <v>0.71906826083264441</v>
      </c>
      <c r="O110" s="39">
        <v>0.1904649831765268</v>
      </c>
      <c r="P110" s="16">
        <f t="shared" si="11"/>
        <v>6.1800000000000001E-2</v>
      </c>
      <c r="Q110" s="35">
        <v>0.21371577768415168</v>
      </c>
      <c r="R110" s="17">
        <f t="shared" si="12"/>
        <v>4.6553940000000002E-2</v>
      </c>
      <c r="S110" s="39">
        <v>0.28093173916735564</v>
      </c>
    </row>
    <row r="111" spans="1:19">
      <c r="A111" s="33" t="s">
        <v>125</v>
      </c>
      <c r="B111" s="33">
        <v>220</v>
      </c>
      <c r="C111" s="43">
        <v>1.0796626585301576</v>
      </c>
      <c r="D111" s="35">
        <v>4.8007666832446935E-2</v>
      </c>
      <c r="E111" s="17">
        <f t="shared" si="10"/>
        <v>0.12495708015070657</v>
      </c>
      <c r="F111" s="16">
        <f t="shared" si="9"/>
        <v>-7.6949413318259635E-2</v>
      </c>
      <c r="G111" s="36">
        <v>106942.73100000006</v>
      </c>
      <c r="H111" s="18">
        <f t="shared" si="13"/>
        <v>-8229.1804091024624</v>
      </c>
      <c r="I111" s="38">
        <v>9.325941401187661E-2</v>
      </c>
      <c r="J111" s="17">
        <f t="shared" si="14"/>
        <v>9.8073736773681586E-2</v>
      </c>
      <c r="K111" s="16">
        <f t="shared" si="15"/>
        <v>-4.8143227618049761E-3</v>
      </c>
      <c r="L111" s="36">
        <v>206849.9050676699</v>
      </c>
      <c r="M111" s="18">
        <f t="shared" si="16"/>
        <v>-995.84220624448164</v>
      </c>
      <c r="N111" s="16">
        <f t="shared" si="17"/>
        <v>0.62971993861358455</v>
      </c>
      <c r="O111" s="39">
        <v>0.31796488514967647</v>
      </c>
      <c r="P111" s="16">
        <f t="shared" si="11"/>
        <v>6.9500000000000006E-2</v>
      </c>
      <c r="Q111" s="35">
        <v>0.16867577072712142</v>
      </c>
      <c r="R111" s="17">
        <f t="shared" si="12"/>
        <v>5.2354350000000001E-2</v>
      </c>
      <c r="S111" s="39">
        <v>0.37028006138641539</v>
      </c>
    </row>
    <row r="112" spans="1:19">
      <c r="A112" s="33" t="s">
        <v>126</v>
      </c>
      <c r="B112" s="33">
        <v>51</v>
      </c>
      <c r="C112" s="43">
        <v>0.68093285394007141</v>
      </c>
      <c r="D112" s="35">
        <v>0.12706804579670924</v>
      </c>
      <c r="E112" s="17">
        <f t="shared" si="10"/>
        <v>9.3138441744417697E-2</v>
      </c>
      <c r="F112" s="16">
        <f t="shared" si="9"/>
        <v>3.3929604052291548E-2</v>
      </c>
      <c r="G112" s="36">
        <v>308039.60000000003</v>
      </c>
      <c r="H112" s="18">
        <f t="shared" si="13"/>
        <v>10451.661660426269</v>
      </c>
      <c r="I112" s="38">
        <v>7.6714423003748339E-2</v>
      </c>
      <c r="J112" s="17">
        <f t="shared" si="14"/>
        <v>7.2339640738126917E-2</v>
      </c>
      <c r="K112" s="16">
        <f t="shared" si="15"/>
        <v>4.3747822656214214E-3</v>
      </c>
      <c r="L112" s="36">
        <v>676079.54101989535</v>
      </c>
      <c r="M112" s="18">
        <f t="shared" si="16"/>
        <v>2957.7007862033083</v>
      </c>
      <c r="N112" s="16">
        <f t="shared" si="17"/>
        <v>0.55352530933137767</v>
      </c>
      <c r="O112" s="39">
        <v>0.18373338360033689</v>
      </c>
      <c r="P112" s="16">
        <f t="shared" si="11"/>
        <v>6.1800000000000001E-2</v>
      </c>
      <c r="Q112" s="35">
        <v>0.15579817806181609</v>
      </c>
      <c r="R112" s="17">
        <f t="shared" si="12"/>
        <v>4.6553940000000002E-2</v>
      </c>
      <c r="S112" s="39">
        <v>0.44647469066862239</v>
      </c>
    </row>
    <row r="113" spans="1:19">
      <c r="A113" s="33" t="s">
        <v>127</v>
      </c>
      <c r="B113" s="33">
        <v>104</v>
      </c>
      <c r="C113" s="43">
        <v>0.74037836279006486</v>
      </c>
      <c r="D113" s="35">
        <v>5.007048841854516E-2</v>
      </c>
      <c r="E113" s="17">
        <f t="shared" si="10"/>
        <v>9.7882193350647184E-2</v>
      </c>
      <c r="F113" s="16">
        <f t="shared" si="9"/>
        <v>-4.7811704932102024E-2</v>
      </c>
      <c r="G113" s="36">
        <v>79018.253000000041</v>
      </c>
      <c r="H113" s="18">
        <f t="shared" si="13"/>
        <v>-3777.9973966861876</v>
      </c>
      <c r="I113" s="38">
        <v>6.8333493617463478E-2</v>
      </c>
      <c r="J113" s="17">
        <f t="shared" si="14"/>
        <v>7.7276972066347274E-2</v>
      </c>
      <c r="K113" s="16">
        <f t="shared" si="15"/>
        <v>-8.943478448883796E-3</v>
      </c>
      <c r="L113" s="36">
        <v>163876.56503670567</v>
      </c>
      <c r="M113" s="18">
        <f t="shared" si="16"/>
        <v>-1465.6265276828808</v>
      </c>
      <c r="N113" s="16">
        <f t="shared" si="17"/>
        <v>0.54741494944967561</v>
      </c>
      <c r="O113" s="39">
        <v>0.29170204736386413</v>
      </c>
      <c r="P113" s="16">
        <f t="shared" si="11"/>
        <v>6.9500000000000006E-2</v>
      </c>
      <c r="Q113" s="35">
        <v>0.1288865652139681</v>
      </c>
      <c r="R113" s="17">
        <f t="shared" si="12"/>
        <v>5.2354350000000001E-2</v>
      </c>
      <c r="S113" s="39">
        <v>0.45258505055032439</v>
      </c>
    </row>
    <row r="114" spans="1:19" s="1" customFormat="1">
      <c r="A114" s="33" t="s">
        <v>129</v>
      </c>
      <c r="B114" s="33">
        <v>47913</v>
      </c>
      <c r="C114" s="43">
        <v>1.0711194520707823</v>
      </c>
      <c r="D114" s="35">
        <v>5.007048841854516E-2</v>
      </c>
      <c r="E114" s="27">
        <f t="shared" si="10"/>
        <v>0.12427533227524842</v>
      </c>
      <c r="F114" s="19">
        <f t="shared" si="9"/>
        <v>-7.4204843856703256E-2</v>
      </c>
      <c r="G114" s="36">
        <v>112581951.24599998</v>
      </c>
      <c r="H114" s="20">
        <f t="shared" si="13"/>
        <v>-8354126.1132924072</v>
      </c>
      <c r="I114" s="38">
        <v>6.8333493617463478E-2</v>
      </c>
      <c r="J114" s="27">
        <f t="shared" si="14"/>
        <v>9.5171663294975228E-2</v>
      </c>
      <c r="K114" s="19">
        <f t="shared" si="15"/>
        <v>-2.683816967751175E-2</v>
      </c>
      <c r="L114" s="36">
        <v>86957726.884468526</v>
      </c>
      <c r="M114" s="20">
        <f t="shared" si="16"/>
        <v>-2333786.2288960917</v>
      </c>
      <c r="N114" s="19">
        <f t="shared" si="17"/>
        <v>0.59533827181488297</v>
      </c>
      <c r="O114" s="39">
        <v>0.35890591866830529</v>
      </c>
      <c r="P114" s="19">
        <f t="shared" si="11"/>
        <v>6.9500000000000006E-2</v>
      </c>
      <c r="Q114" s="35">
        <v>0.1259297406080237</v>
      </c>
      <c r="R114" s="27">
        <f t="shared" si="12"/>
        <v>5.2354350000000001E-2</v>
      </c>
      <c r="S114" s="39">
        <v>0.40466172818511709</v>
      </c>
    </row>
    <row r="115" spans="1:19" s="1" customFormat="1">
      <c r="A115" s="33" t="s">
        <v>128</v>
      </c>
      <c r="B115" s="33">
        <v>42593</v>
      </c>
      <c r="C115" s="43">
        <v>1.1044000613398803</v>
      </c>
      <c r="D115" s="35">
        <v>0.12896170007028152</v>
      </c>
      <c r="E115" s="23">
        <f t="shared" si="10"/>
        <v>0.12693112489492245</v>
      </c>
      <c r="F115" s="22">
        <f t="shared" si="9"/>
        <v>2.0305751753590673E-3</v>
      </c>
      <c r="G115" s="36">
        <v>33151524.356999934</v>
      </c>
      <c r="H115" s="24">
        <f t="shared" si="13"/>
        <v>67316.662384635536</v>
      </c>
      <c r="I115" s="38">
        <v>0.11155649934073016</v>
      </c>
      <c r="J115" s="25">
        <f t="shared" si="14"/>
        <v>0.10790772185235073</v>
      </c>
      <c r="K115" s="22">
        <f t="shared" si="15"/>
        <v>3.6487774883794261E-3</v>
      </c>
      <c r="L115" s="36">
        <v>50453112.318005845</v>
      </c>
      <c r="M115" s="24">
        <f t="shared" si="16"/>
        <v>184092.18044461845</v>
      </c>
      <c r="N115" s="22">
        <f t="shared" si="17"/>
        <v>0.7449151821143325</v>
      </c>
      <c r="O115" s="39">
        <v>0.37018112725434854</v>
      </c>
      <c r="P115" s="26">
        <f t="shared" si="11"/>
        <v>6.9500000000000006E-2</v>
      </c>
      <c r="Q115" s="35">
        <v>0.12478152722346902</v>
      </c>
      <c r="R115" s="23">
        <f t="shared" si="12"/>
        <v>5.2354350000000001E-2</v>
      </c>
      <c r="S115" s="39">
        <v>0.25508481788566745</v>
      </c>
    </row>
  </sheetData>
  <mergeCells count="9">
    <mergeCell ref="B7:G7"/>
    <mergeCell ref="B3:E3"/>
    <mergeCell ref="F3:G3"/>
    <mergeCell ref="I1:J6"/>
    <mergeCell ref="B1:G1"/>
    <mergeCell ref="B2:G2"/>
    <mergeCell ref="B4:G4"/>
    <mergeCell ref="B5:G5"/>
    <mergeCell ref="B6:G6"/>
  </mergeCells>
  <phoneticPr fontId="5" type="noConversion"/>
  <pageMargins left="0.75" right="0.75" top="1" bottom="1" header="0.5" footer="0.5"/>
  <pageSetup scale="45" orientation="landscape" horizontalDpi="4294967292" verticalDpi="4294967292"/>
  <headerFooter alignWithMargins="0">
    <oddHeader>&amp;L&amp;"Calibri,Regular"&amp;K000000Global Companies&amp;C&amp;"Calibri,Regular"&amp;K000000Excess Returns and EVA by Sector&amp;R&amp;"Calibri,Regular"&amp;K000000January 2019</oddHeader>
  </headerFooter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Variables &amp; FAQ</vt:lpstr>
      <vt:lpstr>Industry Averages</vt:lpstr>
      <vt:lpstr>'Industry Averages'!Print_Area</vt:lpstr>
      <vt:lpstr>'Industry Averages'!Print_Titles</vt:lpstr>
    </vt:vector>
  </TitlesOfParts>
  <Company>Stern School of Business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Dennis Iweze</dc:creator>
  <cp:lastModifiedBy>Dennis Ezimechine Iweze</cp:lastModifiedBy>
  <cp:lastPrinted>2019-01-14T02:05:20Z</cp:lastPrinted>
  <dcterms:created xsi:type="dcterms:W3CDTF">2014-01-06T21:28:12Z</dcterms:created>
  <dcterms:modified xsi:type="dcterms:W3CDTF">2023-10-23T16:50:19Z</dcterms:modified>
</cp:coreProperties>
</file>