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ate1904="1"/>
  <mc:AlternateContent xmlns:mc="http://schemas.openxmlformats.org/markup-compatibility/2006">
    <mc:Choice Requires="x15">
      <x15ac:absPath xmlns:x15ac="http://schemas.microsoft.com/office/spreadsheetml/2010/11/ac" url="C:\Users\Dennis Iweze\Downloads\"/>
    </mc:Choice>
  </mc:AlternateContent>
  <xr:revisionPtr revIDLastSave="0" documentId="8_{4763ACF8-FA57-4D24-8421-E094AF8D52BF}" xr6:coauthVersionLast="47" xr6:coauthVersionMax="47" xr10:uidLastSave="{00000000-0000-0000-0000-000000000000}"/>
  <bookViews>
    <workbookView xWindow="-108" yWindow="-108" windowWidth="23256" windowHeight="12456"/>
  </bookViews>
  <sheets>
    <sheet name="NewFCFEStableGrowth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G28" i="1" s="1"/>
  <c r="C45" i="1"/>
  <c r="C46" i="1"/>
  <c r="C47" i="1"/>
  <c r="F51" i="1"/>
  <c r="E52" i="1"/>
  <c r="E54" i="1"/>
  <c r="F55" i="1" s="1"/>
  <c r="E53" i="1" s="1"/>
  <c r="F53" i="1" s="1"/>
  <c r="F56" i="1" s="1"/>
  <c r="E55" i="1"/>
  <c r="D58" i="1"/>
  <c r="D59" i="1"/>
  <c r="E59" i="1"/>
  <c r="B65" i="1"/>
  <c r="B66" i="1"/>
  <c r="B67" i="1"/>
  <c r="B68" i="1"/>
  <c r="B69" i="1"/>
  <c r="B70" i="1"/>
  <c r="B71" i="1"/>
  <c r="B72" i="1"/>
  <c r="B73" i="1"/>
  <c r="C69" i="1" l="1"/>
  <c r="C67" i="1"/>
  <c r="F61" i="1"/>
  <c r="C70" i="1"/>
  <c r="C72" i="1"/>
  <c r="C73" i="1"/>
  <c r="C68" i="1"/>
  <c r="C65" i="1"/>
  <c r="C71" i="1"/>
  <c r="C66" i="1"/>
</calcChain>
</file>

<file path=xl/comments1.xml><?xml version="1.0" encoding="utf-8"?>
<comments xmlns="http://schemas.openxmlformats.org/spreadsheetml/2006/main">
  <authors>
    <author>Aswath Damodaran</author>
  </authors>
  <commentList>
    <comment ref="G27" authorId="0" shapeId="0">
      <text>
        <r>
          <rPr>
            <b/>
            <sz val="9"/>
            <color indexed="81"/>
            <rFont val="Times"/>
          </rPr>
          <t>Dennis Iweze:</t>
        </r>
        <r>
          <rPr>
            <sz val="9"/>
            <color indexed="81"/>
            <rFont val="Times"/>
          </rPr>
          <t xml:space="preserve">
If you set your perpetual growth rate at any number greater than zero, this should be no.</t>
        </r>
      </text>
    </comment>
    <comment ref="G29" authorId="0" shapeId="0">
      <text>
        <r>
          <rPr>
            <b/>
            <sz val="9"/>
            <color indexed="81"/>
            <rFont val="Times"/>
          </rPr>
          <t>Dennis Iweze:</t>
        </r>
        <r>
          <rPr>
            <sz val="9"/>
            <color indexed="81"/>
            <rFont val="Times"/>
          </rPr>
          <t xml:space="preserve">
Your reinvestment rate should be consistent with your growth rate assumptions. If you answer yes to this question, you should enter the return on equity below.</t>
        </r>
      </text>
    </comment>
  </commentList>
</comments>
</file>

<file path=xl/sharedStrings.xml><?xml version="1.0" encoding="utf-8"?>
<sst xmlns="http://schemas.openxmlformats.org/spreadsheetml/2006/main" count="66" uniqueCount="57">
  <si>
    <t>Gordon Growth Model Value =</t>
  </si>
  <si>
    <t>Growth rate</t>
  </si>
  <si>
    <t>Value</t>
  </si>
  <si>
    <t>The reinvestment rate based upon your inputs is computed to be</t>
  </si>
  <si>
    <t>Do you want to recompute this reinvestment rate based upon fundamentals?</t>
  </si>
  <si>
    <t>If yes, enter the return on equity that you expect this firm to have in perpetuity</t>
  </si>
  <si>
    <t>Yes</t>
  </si>
  <si>
    <t>FCFE STABLE GROWTH MODEL</t>
  </si>
  <si>
    <t>This model is designed to value the equity in a stable firm on the basis of</t>
  </si>
  <si>
    <t>free cashflows to equity, especially when they are</t>
  </si>
  <si>
    <t>different from dividends paid.</t>
  </si>
  <si>
    <t>Assumptions in the model:</t>
  </si>
  <si>
    <t>1. The firm is in steady state and will grow at a stable rate forever.</t>
  </si>
  <si>
    <t>2. The firm does not pay out what it can afford to in dividends, i.e., Dividends ≠ FCFE.</t>
  </si>
  <si>
    <t>User defined inputs</t>
  </si>
  <si>
    <t>The user has to define the following inputs to the model:</t>
  </si>
  <si>
    <t xml:space="preserve">1. Current Earnings per share </t>
  </si>
  <si>
    <t>2. Capital Spending and Depreciation per share</t>
  </si>
  <si>
    <t>3. Change in working capital per share</t>
  </si>
  <si>
    <t>4. Desired debt level for financing working capital and capital spending needs.</t>
  </si>
  <si>
    <t>5. Cost of Equity or Inputs to the CAPM (Beta, Riskfree rate, Risk Premium)</t>
  </si>
  <si>
    <t>6. Expected Growth Rate in free cashflows to equity forever.</t>
  </si>
  <si>
    <t>Please enter inputs to the model:</t>
  </si>
  <si>
    <t>Current Earnings per share =</t>
  </si>
  <si>
    <t>(in currency)</t>
  </si>
  <si>
    <t>{You can input all the numbers for the aggregate company, if you so desire}</t>
  </si>
  <si>
    <t>Capital Spending/share =</t>
  </si>
  <si>
    <t>Depreciation / share =</t>
  </si>
  <si>
    <t>Chg. Working Capital/share =</t>
  </si>
  <si>
    <t>Do you want to offset capital expenditures by depreciation in the future?</t>
  </si>
  <si>
    <t>No</t>
  </si>
  <si>
    <t>(Yes or No)</t>
  </si>
  <si>
    <t>Desired debt financing ratio =</t>
  </si>
  <si>
    <t>( in percent)</t>
  </si>
  <si>
    <t>Are you directly entering the cost of equity? (Yes or No)</t>
  </si>
  <si>
    <t>If yes, enter cost of equity =</t>
  </si>
  <si>
    <t>(in percent)</t>
  </si>
  <si>
    <t>If no, enter the inputs for the CAPM</t>
  </si>
  <si>
    <t>Beta of the stock =</t>
  </si>
  <si>
    <t>Riskfree rate =</t>
  </si>
  <si>
    <t>Risk Premium=</t>
  </si>
  <si>
    <t>Expected Growth Rate =</t>
  </si>
  <si>
    <t xml:space="preserve"> (in percent)</t>
  </si>
  <si>
    <t>The expected growth rate for a stable firm</t>
  </si>
  <si>
    <t>cannot be significantly higher than the nominal</t>
  </si>
  <si>
    <t>growth rate in the economy in which the firm</t>
  </si>
  <si>
    <t>operates. It can be lower.</t>
  </si>
  <si>
    <t>Warnings:</t>
  </si>
  <si>
    <t>This is the output from the Gordon Growth Model</t>
  </si>
  <si>
    <t>Firm Details: from inputs on prior page</t>
  </si>
  <si>
    <t xml:space="preserve">  -(1- Desired debt fraction) *</t>
  </si>
  <si>
    <t xml:space="preserve"> (Capital Spending - Depreciation)</t>
  </si>
  <si>
    <t xml:space="preserve"> -(1- Desired debt fraction) *</t>
  </si>
  <si>
    <t>∂ Working Capital</t>
  </si>
  <si>
    <t>Free Cashflow to Equity =</t>
  </si>
  <si>
    <t>Cost of Equity =</t>
  </si>
  <si>
    <t>Expected Growth rate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</si>
</sst>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&quot;$&quot;#,##0.00_);\(&quot;$&quot;#,##0.00\)"/>
    <numFmt numFmtId="167" formatCode="&quot;$&quot;#,##0.00_);[Red]\(&quot;$&quot;#,##0.00\)"/>
  </numFmts>
  <fonts count="14">
    <font>
      <sz val="12"/>
      <name val="Times"/>
    </font>
    <font>
      <i/>
      <sz val="10"/>
      <name val="Geneva"/>
    </font>
    <font>
      <sz val="10"/>
      <name val="Geneva"/>
    </font>
    <font>
      <sz val="18"/>
      <name val="Times"/>
    </font>
    <font>
      <b/>
      <i/>
      <sz val="18"/>
      <name val="Times"/>
    </font>
    <font>
      <sz val="14"/>
      <name val="Times"/>
    </font>
    <font>
      <i/>
      <sz val="14"/>
      <name val="Times"/>
    </font>
    <font>
      <sz val="12"/>
      <name val="Times"/>
    </font>
    <font>
      <sz val="10"/>
      <name val="Times"/>
    </font>
    <font>
      <b/>
      <sz val="10"/>
      <name val="Times"/>
    </font>
    <font>
      <b/>
      <i/>
      <sz val="10"/>
      <name val="Times"/>
    </font>
    <font>
      <i/>
      <sz val="10"/>
      <name val="Times"/>
    </font>
    <font>
      <sz val="9"/>
      <color indexed="81"/>
      <name val="Times"/>
    </font>
    <font>
      <b/>
      <sz val="9"/>
      <color indexed="81"/>
      <name val="Times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7" fontId="2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Continuous"/>
    </xf>
    <xf numFmtId="0" fontId="5" fillId="0" borderId="2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6" fillId="0" borderId="5" xfId="0" applyFont="1" applyBorder="1" applyAlignment="1">
      <alignment horizontal="centerContinuous"/>
    </xf>
    <xf numFmtId="0" fontId="7" fillId="0" borderId="0" xfId="0" applyFont="1"/>
    <xf numFmtId="0" fontId="7" fillId="0" borderId="0" xfId="0" applyFont="1" applyAlignme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0" applyFont="1" applyAlignment="1"/>
    <xf numFmtId="0" fontId="9" fillId="0" borderId="0" xfId="0" applyFont="1" applyAlignment="1"/>
    <xf numFmtId="0" fontId="8" fillId="0" borderId="0" xfId="0" applyFont="1" applyAlignment="1">
      <alignment horizontal="center"/>
    </xf>
    <xf numFmtId="167" fontId="8" fillId="0" borderId="0" xfId="1" applyNumberFormat="1" applyFont="1" applyBorder="1" applyAlignment="1">
      <alignment horizontal="center"/>
    </xf>
    <xf numFmtId="10" fontId="8" fillId="0" borderId="11" xfId="0" applyNumberFormat="1" applyFont="1" applyBorder="1" applyAlignment="1">
      <alignment horizontal="center"/>
    </xf>
    <xf numFmtId="0" fontId="11" fillId="0" borderId="0" xfId="0" applyFont="1" applyAlignment="1"/>
    <xf numFmtId="0" fontId="8" fillId="0" borderId="0" xfId="0" applyFont="1" applyBorder="1" applyAlignment="1"/>
    <xf numFmtId="0" fontId="9" fillId="0" borderId="9" xfId="0" applyFont="1" applyBorder="1" applyAlignment="1"/>
    <xf numFmtId="0" fontId="11" fillId="0" borderId="12" xfId="0" applyFont="1" applyBorder="1" applyAlignment="1"/>
    <xf numFmtId="0" fontId="8" fillId="0" borderId="12" xfId="0" applyFont="1" applyBorder="1" applyAlignment="1"/>
    <xf numFmtId="0" fontId="8" fillId="0" borderId="13" xfId="0" applyFont="1" applyBorder="1" applyAlignment="1"/>
    <xf numFmtId="0" fontId="8" fillId="0" borderId="14" xfId="0" applyFont="1" applyBorder="1" applyAlignment="1"/>
    <xf numFmtId="0" fontId="11" fillId="0" borderId="0" xfId="0" applyFont="1" applyBorder="1" applyAlignment="1"/>
    <xf numFmtId="0" fontId="8" fillId="0" borderId="15" xfId="0" applyFont="1" applyBorder="1" applyAlignment="1"/>
    <xf numFmtId="0" fontId="8" fillId="0" borderId="16" xfId="0" applyFont="1" applyBorder="1" applyAlignment="1"/>
    <xf numFmtId="0" fontId="11" fillId="0" borderId="17" xfId="0" applyFont="1" applyBorder="1" applyAlignment="1"/>
    <xf numFmtId="0" fontId="10" fillId="0" borderId="17" xfId="0" applyFont="1" applyBorder="1"/>
    <xf numFmtId="0" fontId="8" fillId="0" borderId="17" xfId="0" applyFont="1" applyBorder="1"/>
    <xf numFmtId="0" fontId="8" fillId="0" borderId="18" xfId="0" applyFont="1" applyBorder="1"/>
    <xf numFmtId="0" fontId="11" fillId="0" borderId="0" xfId="0" applyFont="1"/>
    <xf numFmtId="166" fontId="9" fillId="0" borderId="0" xfId="0" applyNumberFormat="1" applyFont="1" applyProtection="1"/>
    <xf numFmtId="167" fontId="8" fillId="0" borderId="0" xfId="0" applyNumberFormat="1" applyFont="1"/>
    <xf numFmtId="167" fontId="8" fillId="0" borderId="11" xfId="0" applyNumberFormat="1" applyFont="1" applyBorder="1" applyAlignment="1">
      <alignment horizontal="center"/>
    </xf>
    <xf numFmtId="10" fontId="9" fillId="0" borderId="0" xfId="0" applyNumberFormat="1" applyFont="1"/>
    <xf numFmtId="10" fontId="8" fillId="0" borderId="0" xfId="0" applyNumberFormat="1" applyFont="1" applyAlignment="1" applyProtection="1">
      <alignment horizontal="center"/>
    </xf>
    <xf numFmtId="10" fontId="8" fillId="0" borderId="10" xfId="0" applyNumberFormat="1" applyFont="1" applyBorder="1" applyAlignment="1">
      <alignment horizontal="center"/>
    </xf>
    <xf numFmtId="167" fontId="8" fillId="0" borderId="11" xfId="1" applyFont="1" applyBorder="1" applyAlignment="1">
      <alignment horizontal="center"/>
    </xf>
    <xf numFmtId="167" fontId="8" fillId="0" borderId="19" xfId="0" applyNumberFormat="1" applyFont="1" applyBorder="1" applyAlignment="1">
      <alignment horizontal="center"/>
    </xf>
    <xf numFmtId="0" fontId="8" fillId="0" borderId="20" xfId="0" applyFont="1" applyBorder="1"/>
    <xf numFmtId="0" fontId="8" fillId="0" borderId="21" xfId="0" applyFont="1" applyBorder="1"/>
    <xf numFmtId="167" fontId="8" fillId="0" borderId="22" xfId="1" applyNumberFormat="1" applyFont="1" applyBorder="1"/>
    <xf numFmtId="10" fontId="8" fillId="0" borderId="14" xfId="0" applyNumberFormat="1" applyFont="1" applyBorder="1" applyAlignment="1">
      <alignment horizontal="center"/>
    </xf>
    <xf numFmtId="167" fontId="8" fillId="0" borderId="23" xfId="0" applyNumberFormat="1" applyFont="1" applyBorder="1" applyAlignment="1">
      <alignment horizontal="center"/>
    </xf>
    <xf numFmtId="10" fontId="8" fillId="0" borderId="16" xfId="0" applyNumberFormat="1" applyFont="1" applyBorder="1" applyAlignment="1">
      <alignment horizontal="center"/>
    </xf>
    <xf numFmtId="167" fontId="8" fillId="2" borderId="11" xfId="1" applyNumberFormat="1" applyFont="1" applyFill="1" applyBorder="1" applyAlignment="1">
      <alignment horizontal="center"/>
    </xf>
    <xf numFmtId="167" fontId="8" fillId="2" borderId="19" xfId="1" applyNumberFormat="1" applyFont="1" applyFill="1" applyBorder="1" applyAlignment="1">
      <alignment horizontal="center"/>
    </xf>
    <xf numFmtId="167" fontId="8" fillId="0" borderId="0" xfId="1" applyNumberFormat="1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10" fontId="8" fillId="2" borderId="11" xfId="1" applyNumberFormat="1" applyFont="1" applyFill="1" applyBorder="1" applyAlignment="1">
      <alignment horizontal="center"/>
    </xf>
    <xf numFmtId="10" fontId="8" fillId="2" borderId="11" xfId="0" applyNumberFormat="1" applyFont="1" applyFill="1" applyBorder="1" applyAlignment="1">
      <alignment horizontal="center"/>
    </xf>
    <xf numFmtId="9" fontId="8" fillId="2" borderId="11" xfId="0" applyNumberFormat="1" applyFont="1" applyFill="1" applyBorder="1" applyAlignment="1">
      <alignment horizontal="center"/>
    </xf>
    <xf numFmtId="0" fontId="8" fillId="0" borderId="0" xfId="0" applyFont="1" applyFill="1" applyAlignment="1"/>
    <xf numFmtId="10" fontId="8" fillId="3" borderId="11" xfId="0" applyNumberFormat="1" applyFont="1" applyFill="1" applyBorder="1" applyAlignment="1">
      <alignment horizontal="center"/>
    </xf>
    <xf numFmtId="0" fontId="8" fillId="0" borderId="0" xfId="0" applyFont="1"/>
    <xf numFmtId="0" fontId="8" fillId="0" borderId="15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GB"/>
              <a:t>Value vs. Expected Growth</a:t>
            </a:r>
          </a:p>
        </c:rich>
      </c:tx>
      <c:layout>
        <c:manualLayout>
          <c:xMode val="edge"/>
          <c:yMode val="edge"/>
          <c:x val="0.28460935481279304"/>
          <c:y val="3.3899358606610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681183824257954"/>
          <c:y val="0.22458325076879318"/>
          <c:w val="0.68618145817878862"/>
          <c:h val="0.489421989882936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DD080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NewFCFEStableGrowth!$B$65:$B$73</c:f>
              <c:numCache>
                <c:formatCode>0.00%</c:formatCode>
                <c:ptCount val="9"/>
                <c:pt idx="0">
                  <c:v>0.1</c:v>
                </c:pt>
                <c:pt idx="1">
                  <c:v>0.09</c:v>
                </c:pt>
                <c:pt idx="2">
                  <c:v>0.08</c:v>
                </c:pt>
                <c:pt idx="3">
                  <c:v>6.9999999999999993E-2</c:v>
                </c:pt>
                <c:pt idx="4">
                  <c:v>0.06</c:v>
                </c:pt>
                <c:pt idx="5">
                  <c:v>4.9999999999999996E-2</c:v>
                </c:pt>
                <c:pt idx="6">
                  <c:v>3.9999999999999994E-2</c:v>
                </c:pt>
                <c:pt idx="7">
                  <c:v>0.03</c:v>
                </c:pt>
                <c:pt idx="8">
                  <c:v>1.9999999999999997E-2</c:v>
                </c:pt>
              </c:numCache>
            </c:numRef>
          </c:cat>
          <c:val>
            <c:numRef>
              <c:f>NewFCFEStableGrowth!$C$65:$C$73</c:f>
              <c:numCache>
                <c:formatCode>"$"#,##0.00_);[Red]\("$"#,##0.00\)</c:formatCode>
                <c:ptCount val="9"/>
                <c:pt idx="0">
                  <c:v>98.27868852459018</c:v>
                </c:pt>
                <c:pt idx="1">
                  <c:v>73.339506172839506</c:v>
                </c:pt>
                <c:pt idx="2">
                  <c:v>58.277227722772281</c:v>
                </c:pt>
                <c:pt idx="3">
                  <c:v>48.194214876033051</c:v>
                </c:pt>
                <c:pt idx="4">
                  <c:v>40.971631205673752</c:v>
                </c:pt>
                <c:pt idx="5">
                  <c:v>35.543478260869556</c:v>
                </c:pt>
                <c:pt idx="6">
                  <c:v>31.314917127071819</c:v>
                </c:pt>
                <c:pt idx="7">
                  <c:v>27.927860696517413</c:v>
                </c:pt>
                <c:pt idx="8">
                  <c:v>25.15384615384615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DF-4CCC-9E87-A34CBC4E6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293823"/>
        <c:axId val="1"/>
      </c:lineChart>
      <c:catAx>
        <c:axId val="9782938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GB"/>
                  <a:t>Expected Growth Rate</a:t>
                </a:r>
              </a:p>
            </c:rich>
          </c:tx>
          <c:layout>
            <c:manualLayout>
              <c:xMode val="edge"/>
              <c:yMode val="edge"/>
              <c:x val="0.44055968621706315"/>
              <c:y val="0.89197687333643327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GB"/>
                  <a:t>Value of Stock</a:t>
                </a:r>
              </a:p>
            </c:rich>
          </c:tx>
          <c:layout>
            <c:manualLayout>
              <c:xMode val="edge"/>
              <c:yMode val="edge"/>
              <c:x val="3.119006628085403E-2"/>
              <c:y val="0.33899358606610291"/>
            </c:manualLayout>
          </c:layout>
          <c:overlay val="0"/>
          <c:spPr>
            <a:noFill/>
            <a:ln w="25400">
              <a:noFill/>
            </a:ln>
          </c:spPr>
        </c:title>
        <c:numFmt formatCode="&quot;$&quot;#,##0.00_);[Red]\(&quot;$&quot;#,##0.00\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978293823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  <c:printSettings>
    <c:headerFooter alignWithMargins="0">
      <c:oddHeader>&amp;f</c:oddHeader>
      <c:oddFooter>Page &amp;p</c:oddFooter>
    </c:headerFooter>
    <c:pageMargins b="1" l="0.75" r="0.75" t="1" header="0.5" footer="0.5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617220</xdr:colOff>
      <xdr:row>62</xdr:row>
      <xdr:rowOff>0</xdr:rowOff>
    </xdr:from>
    <xdr:to>
      <xdr:col>8</xdr:col>
      <xdr:colOff>259080</xdr:colOff>
      <xdr:row>80</xdr:row>
      <xdr:rowOff>91440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74830B06-8DE8-5317-6B96-01D1597C6B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5"/>
  <sheetViews>
    <sheetView tabSelected="1" workbookViewId="0">
      <selection activeCell="L10" sqref="L10"/>
    </sheetView>
  </sheetViews>
  <sheetFormatPr defaultRowHeight="15.6"/>
  <cols>
    <col min="1" max="1" width="2.796875" customWidth="1"/>
    <col min="2" max="3" width="12.796875" customWidth="1"/>
    <col min="4" max="256" width="11.19921875" customWidth="1"/>
  </cols>
  <sheetData>
    <row r="1" spans="1:15" s="2" customFormat="1" ht="22.8">
      <c r="B1" s="15" t="s">
        <v>7</v>
      </c>
      <c r="C1" s="16"/>
      <c r="D1" s="16"/>
      <c r="E1" s="16"/>
      <c r="F1" s="16"/>
      <c r="G1" s="16"/>
      <c r="H1" s="16"/>
    </row>
    <row r="2" spans="1:15" s="2" customFormat="1" ht="23.4" thickBot="1">
      <c r="B2" s="3"/>
    </row>
    <row r="3" spans="1:15" s="2" customFormat="1" ht="22.8">
      <c r="B3" s="4" t="s">
        <v>8</v>
      </c>
      <c r="C3" s="5"/>
      <c r="D3" s="6"/>
      <c r="E3" s="5"/>
      <c r="F3" s="5"/>
      <c r="G3" s="5"/>
      <c r="H3" s="17"/>
    </row>
    <row r="4" spans="1:15" s="2" customFormat="1" ht="22.8">
      <c r="B4" s="7" t="s">
        <v>9</v>
      </c>
      <c r="C4" s="8"/>
      <c r="D4" s="9"/>
      <c r="E4" s="8"/>
      <c r="F4" s="8"/>
      <c r="G4" s="8"/>
      <c r="H4" s="18"/>
    </row>
    <row r="5" spans="1:15" s="2" customFormat="1" ht="23.4" thickBot="1">
      <c r="B5" s="10" t="s">
        <v>10</v>
      </c>
      <c r="C5" s="11"/>
      <c r="D5" s="12"/>
      <c r="E5" s="11"/>
      <c r="F5" s="11"/>
      <c r="G5" s="11"/>
      <c r="H5" s="19"/>
    </row>
    <row r="6" spans="1:15" s="2" customFormat="1" ht="22.8">
      <c r="D6" s="3"/>
    </row>
    <row r="7" spans="1:15" s="2" customFormat="1" ht="22.8">
      <c r="A7" s="22"/>
      <c r="B7" s="23" t="s">
        <v>11</v>
      </c>
      <c r="C7" s="22"/>
      <c r="D7" s="24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s="2" customFormat="1" ht="22.8">
      <c r="A8" s="22"/>
      <c r="B8" s="22" t="s">
        <v>12</v>
      </c>
      <c r="C8" s="22"/>
      <c r="D8" s="24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s="2" customFormat="1" ht="22.8">
      <c r="A9" s="22"/>
      <c r="B9" s="22" t="s">
        <v>13</v>
      </c>
      <c r="C9" s="22"/>
      <c r="D9" s="24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s="2" customFormat="1" ht="22.8">
      <c r="A10" s="22"/>
      <c r="B10" s="22"/>
      <c r="C10" s="22"/>
      <c r="D10" s="24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5" s="2" customFormat="1" ht="22.8">
      <c r="A11" s="22"/>
      <c r="B11" s="23" t="s">
        <v>14</v>
      </c>
      <c r="C11" s="22"/>
      <c r="D11" s="24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15" s="14" customFormat="1" ht="18" customHeight="1">
      <c r="A12" s="25"/>
      <c r="B12" s="25" t="s">
        <v>15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5" s="14" customFormat="1" ht="18" customHeight="1">
      <c r="A13" s="25"/>
      <c r="B13" s="25" t="s">
        <v>16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5" s="14" customFormat="1" ht="18" customHeight="1">
      <c r="A14" s="25"/>
      <c r="B14" s="25" t="s">
        <v>17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5" s="14" customFormat="1" ht="18" customHeight="1">
      <c r="A15" s="25"/>
      <c r="B15" s="25" t="s">
        <v>18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pans="1:15" s="14" customFormat="1" ht="18" customHeight="1">
      <c r="A16" s="25"/>
      <c r="B16" s="25" t="s">
        <v>19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5" s="14" customFormat="1" ht="18" customHeight="1">
      <c r="A17" s="25"/>
      <c r="B17" s="25" t="s">
        <v>20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5" s="14" customFormat="1" ht="18" customHeight="1">
      <c r="A18" s="25"/>
      <c r="B18" s="25" t="s">
        <v>21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spans="1:15" s="14" customFormat="1" ht="18" customHeight="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5" s="14" customFormat="1" ht="18" customHeight="1">
      <c r="A20" s="25"/>
      <c r="B20" s="26" t="s">
        <v>22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5" s="14" customFormat="1" ht="18" customHeight="1">
      <c r="A21" s="25"/>
      <c r="B21" s="25" t="s">
        <v>23</v>
      </c>
      <c r="C21" s="25"/>
      <c r="D21" s="59">
        <v>5.45</v>
      </c>
      <c r="E21" s="27" t="s">
        <v>24</v>
      </c>
      <c r="F21" s="30" t="s">
        <v>25</v>
      </c>
      <c r="G21" s="25"/>
      <c r="H21" s="25"/>
      <c r="I21" s="25"/>
      <c r="J21" s="25"/>
      <c r="K21" s="25"/>
      <c r="L21" s="25"/>
      <c r="M21" s="25"/>
      <c r="N21" s="25"/>
      <c r="O21" s="25"/>
    </row>
    <row r="22" spans="1:15" s="14" customFormat="1" ht="18" customHeight="1">
      <c r="A22" s="25"/>
      <c r="B22" s="25"/>
      <c r="C22" s="25"/>
      <c r="D22" s="61"/>
      <c r="E22" s="27"/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spans="1:15" s="14" customFormat="1" ht="18" customHeight="1">
      <c r="A23" s="25"/>
      <c r="B23" s="25" t="s">
        <v>26</v>
      </c>
      <c r="C23" s="25"/>
      <c r="D23" s="59">
        <v>2</v>
      </c>
      <c r="E23" s="27" t="s">
        <v>24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</row>
    <row r="24" spans="1:15" s="14" customFormat="1" ht="18" customHeight="1">
      <c r="A24" s="25"/>
      <c r="B24" s="25" t="s">
        <v>27</v>
      </c>
      <c r="C24" s="25"/>
      <c r="D24" s="60">
        <f>1560/893</f>
        <v>1.7469204927211646</v>
      </c>
      <c r="E24" s="27" t="s">
        <v>24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1:15" s="14" customFormat="1" ht="18" customHeight="1">
      <c r="A25" s="25"/>
      <c r="B25" s="25" t="s">
        <v>28</v>
      </c>
      <c r="C25" s="25"/>
      <c r="D25" s="60">
        <v>0.6</v>
      </c>
      <c r="E25" s="27" t="s">
        <v>24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5" s="14" customFormat="1" ht="18" customHeight="1">
      <c r="A26" s="22"/>
      <c r="B26" s="68" t="s">
        <v>32</v>
      </c>
      <c r="C26" s="69"/>
      <c r="D26" s="64">
        <v>0.29970000000000002</v>
      </c>
      <c r="E26" s="27" t="s">
        <v>33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1:15" s="14" customFormat="1" ht="18" customHeight="1">
      <c r="A27" s="25"/>
      <c r="B27" s="25" t="s">
        <v>29</v>
      </c>
      <c r="C27" s="25"/>
      <c r="D27" s="28"/>
      <c r="E27" s="27"/>
      <c r="F27" s="25"/>
      <c r="G27" s="62" t="s">
        <v>30</v>
      </c>
      <c r="H27" s="25" t="s">
        <v>31</v>
      </c>
      <c r="I27" s="25"/>
      <c r="J27" s="25"/>
      <c r="K27" s="25"/>
      <c r="L27" s="25"/>
      <c r="M27" s="25"/>
      <c r="N27" s="25"/>
      <c r="O27" s="25"/>
    </row>
    <row r="28" spans="1:15" s="14" customFormat="1" ht="18" customHeight="1">
      <c r="A28" s="25"/>
      <c r="B28" s="25" t="s">
        <v>3</v>
      </c>
      <c r="C28" s="25"/>
      <c r="D28" s="28"/>
      <c r="E28" s="27"/>
      <c r="F28" s="25"/>
      <c r="G28" s="67">
        <f>(D23-D24+D25)*(1-D26)/D21</f>
        <v>0.10961680347658136</v>
      </c>
      <c r="H28" s="25"/>
      <c r="I28" s="25"/>
      <c r="J28" s="25"/>
      <c r="K28" s="25"/>
      <c r="L28" s="25"/>
      <c r="M28" s="25"/>
      <c r="N28" s="25"/>
      <c r="O28" s="25"/>
    </row>
    <row r="29" spans="1:15" s="14" customFormat="1" ht="18" customHeight="1">
      <c r="A29" s="25"/>
      <c r="B29" s="25" t="s">
        <v>4</v>
      </c>
      <c r="C29" s="25"/>
      <c r="D29" s="28"/>
      <c r="E29" s="27"/>
      <c r="F29" s="25"/>
      <c r="G29" s="62" t="s">
        <v>6</v>
      </c>
      <c r="H29" s="25"/>
      <c r="I29" s="25"/>
      <c r="J29" s="25"/>
      <c r="K29" s="25"/>
      <c r="L29" s="25"/>
      <c r="M29" s="25"/>
      <c r="N29" s="25"/>
      <c r="O29" s="25"/>
    </row>
    <row r="30" spans="1:15" s="14" customFormat="1" ht="18" customHeight="1">
      <c r="A30" s="25"/>
      <c r="B30" s="25" t="s">
        <v>5</v>
      </c>
      <c r="C30" s="25"/>
      <c r="D30" s="28"/>
      <c r="E30" s="27"/>
      <c r="F30" s="25"/>
      <c r="G30" s="65">
        <v>0.12</v>
      </c>
      <c r="H30" s="25"/>
      <c r="I30" s="25"/>
      <c r="J30" s="25"/>
      <c r="K30" s="25"/>
      <c r="L30" s="25"/>
      <c r="M30" s="25"/>
      <c r="N30" s="25"/>
      <c r="O30" s="25"/>
    </row>
    <row r="31" spans="1:15" s="14" customFormat="1" ht="18" customHeight="1">
      <c r="A31" s="25"/>
      <c r="B31" s="25" t="s">
        <v>32</v>
      </c>
      <c r="C31" s="25"/>
      <c r="D31" s="63">
        <v>0.29970000000000002</v>
      </c>
      <c r="E31" s="27" t="s">
        <v>33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5" s="14" customFormat="1" ht="18" customHeight="1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1:15" s="14" customFormat="1" ht="18" customHeight="1">
      <c r="A33" s="25"/>
      <c r="B33" s="25" t="s">
        <v>34</v>
      </c>
      <c r="C33" s="25"/>
      <c r="D33" s="25"/>
      <c r="E33" s="25"/>
      <c r="F33" s="62" t="s">
        <v>30</v>
      </c>
      <c r="G33" s="25"/>
      <c r="H33" s="25"/>
      <c r="I33" s="25"/>
      <c r="J33" s="25"/>
      <c r="K33" s="25"/>
      <c r="L33" s="25"/>
      <c r="M33" s="25"/>
      <c r="N33" s="25"/>
      <c r="O33" s="25"/>
    </row>
    <row r="34" spans="1:15" s="14" customFormat="1" ht="18" customHeight="1">
      <c r="A34" s="25"/>
      <c r="B34" s="25" t="s">
        <v>35</v>
      </c>
      <c r="C34" s="25"/>
      <c r="D34" s="64"/>
      <c r="E34" s="27" t="s">
        <v>36</v>
      </c>
      <c r="F34" s="27"/>
      <c r="G34" s="25"/>
      <c r="H34" s="25"/>
      <c r="I34" s="25"/>
      <c r="J34" s="25"/>
      <c r="K34" s="25"/>
      <c r="L34" s="25"/>
      <c r="M34" s="25"/>
      <c r="N34" s="25"/>
      <c r="O34" s="25"/>
    </row>
    <row r="35" spans="1:15" s="14" customFormat="1" ht="18" customHeight="1">
      <c r="A35" s="25"/>
      <c r="B35" s="30" t="s">
        <v>37</v>
      </c>
      <c r="C35" s="25"/>
      <c r="D35" s="31"/>
      <c r="E35" s="25"/>
      <c r="F35" s="27"/>
      <c r="G35" s="25"/>
      <c r="H35" s="25"/>
      <c r="I35" s="25"/>
      <c r="J35" s="25"/>
      <c r="K35" s="25"/>
      <c r="L35" s="25"/>
      <c r="M35" s="25"/>
      <c r="N35" s="25"/>
      <c r="O35" s="25"/>
    </row>
    <row r="36" spans="1:15" s="14" customFormat="1" ht="18" customHeight="1">
      <c r="A36" s="25"/>
      <c r="B36" s="25" t="s">
        <v>38</v>
      </c>
      <c r="C36" s="25"/>
      <c r="D36" s="62">
        <v>1.1000000000000001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spans="1:15" s="14" customFormat="1" ht="18" customHeight="1">
      <c r="A37" s="25"/>
      <c r="B37" s="25" t="s">
        <v>39</v>
      </c>
      <c r="C37" s="25"/>
      <c r="D37" s="65">
        <v>7.0000000000000007E-2</v>
      </c>
      <c r="E37" s="27" t="s">
        <v>36</v>
      </c>
      <c r="F37" s="25"/>
      <c r="G37" s="25"/>
      <c r="H37" s="25"/>
      <c r="I37" s="25"/>
      <c r="J37" s="25"/>
      <c r="K37" s="25"/>
      <c r="L37" s="25"/>
      <c r="M37" s="25"/>
      <c r="N37" s="25"/>
      <c r="O37" s="25"/>
    </row>
    <row r="38" spans="1:15" s="14" customFormat="1" ht="18" customHeight="1">
      <c r="A38" s="25"/>
      <c r="B38" s="25" t="s">
        <v>40</v>
      </c>
      <c r="C38" s="25"/>
      <c r="D38" s="64">
        <v>5.5E-2</v>
      </c>
      <c r="E38" s="27" t="s">
        <v>36</v>
      </c>
      <c r="F38" s="25"/>
      <c r="G38" s="25"/>
      <c r="H38" s="25"/>
      <c r="I38" s="25"/>
      <c r="J38" s="25"/>
      <c r="K38" s="25"/>
      <c r="L38" s="25"/>
      <c r="M38" s="25"/>
      <c r="N38" s="25"/>
      <c r="O38" s="25"/>
    </row>
    <row r="39" spans="1:15" s="14" customFormat="1" ht="18" customHeight="1">
      <c r="A39" s="25"/>
      <c r="B39" s="25"/>
      <c r="C39" s="25"/>
      <c r="D39" s="66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</row>
    <row r="40" spans="1:15" s="14" customFormat="1" ht="18" customHeight="1">
      <c r="A40" s="25"/>
      <c r="B40" s="25" t="s">
        <v>41</v>
      </c>
      <c r="C40" s="25"/>
      <c r="D40" s="65">
        <v>0.06</v>
      </c>
      <c r="E40" s="27" t="s">
        <v>42</v>
      </c>
      <c r="F40" s="30" t="s">
        <v>43</v>
      </c>
      <c r="G40" s="25"/>
      <c r="H40" s="25"/>
      <c r="I40" s="25"/>
      <c r="J40" s="25"/>
      <c r="K40" s="25"/>
      <c r="L40" s="25"/>
      <c r="M40" s="25"/>
      <c r="N40" s="25"/>
      <c r="O40" s="25"/>
    </row>
    <row r="41" spans="1:15" s="14" customFormat="1" ht="18" customHeight="1">
      <c r="A41" s="25"/>
      <c r="B41" s="25"/>
      <c r="C41" s="25"/>
      <c r="D41" s="25"/>
      <c r="E41" s="25"/>
      <c r="F41" s="30" t="s">
        <v>44</v>
      </c>
      <c r="G41" s="25"/>
      <c r="H41" s="25"/>
      <c r="I41" s="25"/>
      <c r="J41" s="25"/>
      <c r="K41" s="25"/>
      <c r="L41" s="25"/>
      <c r="M41" s="25"/>
      <c r="N41" s="25"/>
      <c r="O41" s="25"/>
    </row>
    <row r="42" spans="1:15" s="14" customFormat="1" ht="18" customHeight="1">
      <c r="A42" s="25"/>
      <c r="B42" s="25"/>
      <c r="C42" s="25"/>
      <c r="D42" s="25"/>
      <c r="E42" s="25"/>
      <c r="F42" s="30" t="s">
        <v>45</v>
      </c>
      <c r="G42" s="25"/>
      <c r="H42" s="25"/>
      <c r="I42" s="25"/>
      <c r="J42" s="25"/>
      <c r="K42" s="25"/>
      <c r="L42" s="25"/>
      <c r="M42" s="25"/>
      <c r="N42" s="25"/>
      <c r="O42" s="25"/>
    </row>
    <row r="43" spans="1:15" s="14" customFormat="1" ht="18" customHeight="1">
      <c r="A43" s="25"/>
      <c r="B43" s="25"/>
      <c r="C43" s="25"/>
      <c r="D43" s="25"/>
      <c r="E43" s="25"/>
      <c r="F43" s="30" t="s">
        <v>46</v>
      </c>
      <c r="G43" s="25"/>
      <c r="H43" s="25"/>
      <c r="I43" s="25"/>
      <c r="J43" s="25"/>
      <c r="K43" s="25"/>
      <c r="L43" s="25"/>
      <c r="M43" s="25"/>
      <c r="N43" s="25"/>
      <c r="O43" s="25"/>
    </row>
    <row r="44" spans="1:15" s="14" customFormat="1" ht="18" customHeight="1">
      <c r="A44" s="25"/>
      <c r="B44" s="25"/>
      <c r="C44" s="25"/>
      <c r="D44" s="25"/>
      <c r="E44" s="25"/>
      <c r="F44" s="30"/>
      <c r="G44" s="25"/>
      <c r="H44" s="25"/>
      <c r="I44" s="25"/>
      <c r="J44" s="25"/>
      <c r="K44" s="25"/>
      <c r="L44" s="25"/>
      <c r="M44" s="25"/>
      <c r="N44" s="25"/>
      <c r="O44" s="25"/>
    </row>
    <row r="45" spans="1:15" s="14" customFormat="1" ht="18" customHeight="1">
      <c r="A45" s="25"/>
      <c r="B45" s="32" t="s">
        <v>47</v>
      </c>
      <c r="C45" s="33" t="str">
        <f>IF(D40&gt;10%,"This is high for a stable growth rate", "")</f>
        <v/>
      </c>
      <c r="D45" s="34"/>
      <c r="E45" s="34"/>
      <c r="F45" s="34"/>
      <c r="G45" s="35"/>
      <c r="H45" s="25"/>
      <c r="I45" s="25"/>
      <c r="J45" s="25"/>
      <c r="K45" s="25"/>
      <c r="L45" s="25"/>
      <c r="M45" s="25"/>
      <c r="N45" s="25"/>
      <c r="O45" s="25"/>
    </row>
    <row r="46" spans="1:15" s="14" customFormat="1" ht="18" customHeight="1">
      <c r="A46" s="25"/>
      <c r="B46" s="36"/>
      <c r="C46" s="37" t="str">
        <f>IF(D36&gt;1.5,"This Beta is high for a stable firm"," ")</f>
        <v xml:space="preserve"> </v>
      </c>
      <c r="D46" s="31"/>
      <c r="E46" s="31"/>
      <c r="F46" s="31"/>
      <c r="G46" s="38"/>
      <c r="H46" s="25"/>
      <c r="I46" s="25"/>
      <c r="J46" s="25"/>
      <c r="K46" s="25"/>
      <c r="L46" s="25"/>
      <c r="M46" s="25"/>
      <c r="N46" s="25"/>
      <c r="O46" s="25"/>
    </row>
    <row r="47" spans="1:15" s="2" customFormat="1" ht="22.8">
      <c r="A47" s="22"/>
      <c r="B47" s="39"/>
      <c r="C47" s="40" t="str">
        <f>IF(D23&gt;1.5*D24,"Capital Spending seems high relative to depreciation"," ")</f>
        <v xml:space="preserve"> </v>
      </c>
      <c r="D47" s="41"/>
      <c r="E47" s="42"/>
      <c r="F47" s="42"/>
      <c r="G47" s="43"/>
      <c r="H47" s="22"/>
      <c r="I47" s="22"/>
      <c r="J47" s="22"/>
      <c r="K47" s="22"/>
      <c r="L47" s="22"/>
      <c r="M47" s="22"/>
      <c r="N47" s="22"/>
      <c r="O47" s="22"/>
    </row>
    <row r="48" spans="1:15" s="2" customFormat="1" ht="22.8">
      <c r="A48" s="22"/>
      <c r="B48" s="25"/>
      <c r="C48" s="25"/>
      <c r="D48" s="24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</row>
    <row r="49" spans="1:15" s="13" customFormat="1" ht="19.95" customHeight="1">
      <c r="A49" s="22"/>
      <c r="B49" s="23" t="s">
        <v>48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</row>
    <row r="50" spans="1:15" s="13" customFormat="1" ht="19.95" customHeight="1">
      <c r="A50" s="22"/>
      <c r="B50" s="44" t="s">
        <v>49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1:15" s="13" customFormat="1" ht="19.95" customHeight="1">
      <c r="A51" s="22"/>
      <c r="B51" s="22" t="s">
        <v>23</v>
      </c>
      <c r="C51" s="22"/>
      <c r="D51" s="45"/>
      <c r="E51" s="46"/>
      <c r="F51" s="47">
        <f>D21</f>
        <v>5.45</v>
      </c>
      <c r="G51" s="22"/>
      <c r="H51" s="48"/>
      <c r="I51" s="22"/>
      <c r="J51" s="22"/>
      <c r="K51" s="22"/>
      <c r="L51" s="22"/>
      <c r="M51" s="22"/>
      <c r="N51" s="22"/>
      <c r="O51" s="22"/>
    </row>
    <row r="52" spans="1:15" s="13" customFormat="1" ht="19.95" customHeight="1">
      <c r="A52" s="22"/>
      <c r="B52" s="22" t="s">
        <v>50</v>
      </c>
      <c r="C52" s="22"/>
      <c r="D52" s="49"/>
      <c r="E52" s="50">
        <f>(1-D31)</f>
        <v>0.70029999999999992</v>
      </c>
      <c r="F52" s="22"/>
      <c r="G52" s="22"/>
      <c r="H52" s="48"/>
      <c r="I52" s="22"/>
      <c r="J52" s="22"/>
      <c r="K52" s="22"/>
      <c r="L52" s="22"/>
      <c r="M52" s="22"/>
      <c r="N52" s="22"/>
      <c r="O52" s="22"/>
    </row>
    <row r="53" spans="1:15" s="13" customFormat="1" ht="19.95" customHeight="1">
      <c r="A53" s="22"/>
      <c r="B53" s="22" t="s">
        <v>51</v>
      </c>
      <c r="C53" s="22"/>
      <c r="D53" s="45"/>
      <c r="E53" s="51">
        <f>IF(G27="Yes",0,IF(G29="Yes",((D40/G30)*D21-F55)/E52,D23-D24))</f>
        <v>3.2911894902184784</v>
      </c>
      <c r="F53" s="51">
        <f>E52*E53</f>
        <v>2.3048200000000003</v>
      </c>
      <c r="G53" s="22"/>
      <c r="H53" s="48"/>
      <c r="I53" s="22"/>
      <c r="J53" s="22"/>
      <c r="K53" s="22"/>
      <c r="L53" s="22"/>
      <c r="M53" s="22"/>
      <c r="N53" s="22"/>
      <c r="O53" s="22"/>
    </row>
    <row r="54" spans="1:15" s="13" customFormat="1" ht="19.95" customHeight="1">
      <c r="A54" s="22"/>
      <c r="B54" s="22" t="s">
        <v>52</v>
      </c>
      <c r="C54" s="22"/>
      <c r="D54" s="45"/>
      <c r="E54" s="29">
        <f>(1-D31)</f>
        <v>0.70029999999999992</v>
      </c>
      <c r="F54" s="27"/>
      <c r="G54" s="22"/>
      <c r="H54" s="48"/>
      <c r="I54" s="22"/>
      <c r="J54" s="22"/>
      <c r="K54" s="22"/>
      <c r="L54" s="22"/>
      <c r="M54" s="22"/>
      <c r="N54" s="22"/>
      <c r="O54" s="22"/>
    </row>
    <row r="55" spans="1:15" s="13" customFormat="1" ht="19.95" customHeight="1">
      <c r="A55" s="22"/>
      <c r="B55" s="22" t="s">
        <v>53</v>
      </c>
      <c r="C55" s="22"/>
      <c r="D55" s="45"/>
      <c r="E55" s="52">
        <f>D25</f>
        <v>0.6</v>
      </c>
      <c r="F55" s="51">
        <f>E54*E55</f>
        <v>0.42017999999999994</v>
      </c>
      <c r="G55" s="22"/>
      <c r="H55" s="48"/>
      <c r="I55" s="22"/>
      <c r="J55" s="22"/>
      <c r="K55" s="22"/>
      <c r="L55" s="22"/>
      <c r="M55" s="22"/>
      <c r="N55" s="22"/>
      <c r="O55" s="22"/>
    </row>
    <row r="56" spans="1:15" s="13" customFormat="1" ht="19.95" customHeight="1">
      <c r="A56" s="22"/>
      <c r="B56" s="22" t="s">
        <v>54</v>
      </c>
      <c r="C56" s="22"/>
      <c r="D56" s="48"/>
      <c r="E56" s="22"/>
      <c r="F56" s="52">
        <f>F51-F53-F55</f>
        <v>2.7250000000000001</v>
      </c>
      <c r="G56" s="22"/>
      <c r="H56" s="48"/>
      <c r="I56" s="22"/>
      <c r="J56" s="22"/>
      <c r="K56" s="22"/>
      <c r="L56" s="22"/>
      <c r="M56" s="22"/>
      <c r="N56" s="22"/>
      <c r="O56" s="22"/>
    </row>
    <row r="57" spans="1:15" s="13" customFormat="1" ht="19.95" customHeight="1">
      <c r="A57" s="22"/>
      <c r="B57" s="22"/>
      <c r="C57" s="22"/>
      <c r="D57" s="48"/>
      <c r="E57" s="22"/>
      <c r="F57" s="46"/>
      <c r="G57" s="22"/>
      <c r="H57" s="48"/>
      <c r="I57" s="22"/>
      <c r="J57" s="22"/>
      <c r="K57" s="22"/>
      <c r="L57" s="22"/>
      <c r="M57" s="22"/>
      <c r="N57" s="22"/>
      <c r="O57" s="22"/>
    </row>
    <row r="58" spans="1:15" s="13" customFormat="1" ht="19.95" customHeight="1">
      <c r="A58" s="22"/>
      <c r="B58" s="22" t="s">
        <v>55</v>
      </c>
      <c r="C58" s="22"/>
      <c r="D58" s="48">
        <f>IF(F33="Yes",D34,D37+D36*D38)</f>
        <v>0.1305</v>
      </c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</row>
    <row r="59" spans="1:15" s="13" customFormat="1" ht="19.95" customHeight="1">
      <c r="A59" s="22"/>
      <c r="B59" s="22" t="s">
        <v>56</v>
      </c>
      <c r="C59" s="22"/>
      <c r="D59" s="48">
        <f>D40</f>
        <v>0.06</v>
      </c>
      <c r="E59" s="22" t="str">
        <f>IF(D59&gt;0.1,"This is high for an infinite growth rate. Check it"," ")</f>
        <v xml:space="preserve"> </v>
      </c>
      <c r="F59" s="22"/>
      <c r="G59" s="22"/>
      <c r="H59" s="22"/>
      <c r="I59" s="22"/>
      <c r="J59" s="22"/>
      <c r="K59" s="22"/>
      <c r="L59" s="22"/>
      <c r="M59" s="22"/>
      <c r="N59" s="22"/>
      <c r="O59" s="22"/>
    </row>
    <row r="60" spans="1:15" ht="19.95" customHeight="1" thickBo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</row>
    <row r="61" spans="1:15" ht="19.95" customHeight="1" thickBot="1">
      <c r="A61" s="22"/>
      <c r="B61" s="22"/>
      <c r="C61" s="53" t="s">
        <v>0</v>
      </c>
      <c r="D61" s="54"/>
      <c r="E61" s="54"/>
      <c r="F61" s="55">
        <f>F56*(1+D59)/(D58-D59)</f>
        <v>40.971631205673752</v>
      </c>
      <c r="G61" s="22"/>
      <c r="H61" s="22"/>
      <c r="I61" s="22"/>
      <c r="J61" s="22"/>
      <c r="K61" s="22"/>
      <c r="L61" s="22"/>
      <c r="M61" s="22"/>
      <c r="N61" s="22"/>
      <c r="O61" s="22"/>
    </row>
    <row r="62" spans="1:1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</row>
    <row r="63" spans="1:15" s="1" customFormat="1" ht="13.2"/>
    <row r="64" spans="1:15" s="1" customFormat="1" ht="13.2">
      <c r="B64" s="20" t="s">
        <v>1</v>
      </c>
      <c r="C64" s="21" t="s">
        <v>2</v>
      </c>
    </row>
    <row r="65" spans="1:15">
      <c r="A65" s="22"/>
      <c r="B65" s="56">
        <f>D59+4%</f>
        <v>0.1</v>
      </c>
      <c r="C65" s="57">
        <f t="shared" ref="C65:C73" si="0">$F$56*(1+B65)/($D$58-B65)</f>
        <v>98.27868852459018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</row>
    <row r="66" spans="1:15">
      <c r="A66" s="22"/>
      <c r="B66" s="56">
        <f>D59+3%</f>
        <v>0.09</v>
      </c>
      <c r="C66" s="57">
        <f t="shared" si="0"/>
        <v>73.339506172839506</v>
      </c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</row>
    <row r="67" spans="1:15">
      <c r="A67" s="22"/>
      <c r="B67" s="56">
        <f>D59+2%</f>
        <v>0.08</v>
      </c>
      <c r="C67" s="57">
        <f t="shared" si="0"/>
        <v>58.277227722772281</v>
      </c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</row>
    <row r="68" spans="1:15">
      <c r="A68" s="22"/>
      <c r="B68" s="56">
        <f>D59+1%</f>
        <v>6.9999999999999993E-2</v>
      </c>
      <c r="C68" s="57">
        <f t="shared" si="0"/>
        <v>48.194214876033051</v>
      </c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</row>
    <row r="69" spans="1:15">
      <c r="A69" s="22"/>
      <c r="B69" s="56">
        <f>D59</f>
        <v>0.06</v>
      </c>
      <c r="C69" s="57">
        <f t="shared" si="0"/>
        <v>40.971631205673752</v>
      </c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</row>
    <row r="70" spans="1:15">
      <c r="A70" s="22"/>
      <c r="B70" s="56">
        <f>D59-1%</f>
        <v>4.9999999999999996E-2</v>
      </c>
      <c r="C70" s="57">
        <f t="shared" si="0"/>
        <v>35.543478260869556</v>
      </c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</row>
    <row r="71" spans="1:15">
      <c r="A71" s="22"/>
      <c r="B71" s="56">
        <f>D59-2%</f>
        <v>3.9999999999999994E-2</v>
      </c>
      <c r="C71" s="57">
        <f t="shared" si="0"/>
        <v>31.314917127071819</v>
      </c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</row>
    <row r="72" spans="1:15">
      <c r="A72" s="22"/>
      <c r="B72" s="56">
        <f>D59-3%</f>
        <v>0.03</v>
      </c>
      <c r="C72" s="57">
        <f t="shared" si="0"/>
        <v>27.927860696517413</v>
      </c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1:15">
      <c r="A73" s="22"/>
      <c r="B73" s="58">
        <f>D59-4%</f>
        <v>1.9999999999999997E-2</v>
      </c>
      <c r="C73" s="52">
        <f t="shared" si="0"/>
        <v>25.15384615384615</v>
      </c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</row>
    <row r="74" spans="1:1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</row>
    <row r="75" spans="1:1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</row>
    <row r="76" spans="1:1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</row>
    <row r="77" spans="1:1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</row>
    <row r="78" spans="1:1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</row>
    <row r="79" spans="1:1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</row>
    <row r="80" spans="1:1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</row>
    <row r="81" spans="1:1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</row>
    <row r="82" spans="1:1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</row>
    <row r="83" spans="1:1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</row>
    <row r="84" spans="1:1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</row>
    <row r="85" spans="1:1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</row>
  </sheetData>
  <mergeCells count="1">
    <mergeCell ref="B26:C26"/>
  </mergeCells>
  <pageMargins left="0.75" right="0.75" top="1" bottom="1" header="0.5" footer="0.5"/>
  <pageSetup orientation="landscape" horizontalDpi="4294967292" verticalDpi="4294967292"/>
  <headerFooter alignWithMargins="0">
    <oddHeader>&amp;CFCFE Stable Model</oddHeader>
    <oddFooter>Page &amp;p</oddFooter>
  </headerFooter>
  <rowBreaks count="3" manualBreakCount="3">
    <brk id="18" max="65535" man="1"/>
    <brk id="40" max="65535" man="1"/>
    <brk id="45" max="65535" man="1"/>
  </rowBreaks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NewFCFEStableGrowth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Dennis Iweze</dc:creator>
  <cp:keywords/>
  <dc:description/>
  <cp:lastModifiedBy>Dennis Iweze</cp:lastModifiedBy>
  <dcterms:created xsi:type="dcterms:W3CDTF">2023-12-23T17:00:54Z</dcterms:created>
  <dcterms:modified xsi:type="dcterms:W3CDTF">2023-12-23T17:00:54Z</dcterms:modified>
</cp:coreProperties>
</file>