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ennis Iweze\Downloads\"/>
    </mc:Choice>
  </mc:AlternateContent>
  <xr:revisionPtr revIDLastSave="0" documentId="8_{C5FB4586-081A-4F2C-A2D5-D97CD9B53EAF}" xr6:coauthVersionLast="47" xr6:coauthVersionMax="47" xr10:uidLastSave="{00000000-0000-0000-0000-000000000000}"/>
  <bookViews>
    <workbookView xWindow="-108" yWindow="-108" windowWidth="23256" windowHeight="12456" tabRatio="500" activeTab="1"/>
  </bookViews>
  <sheets>
    <sheet name="Variables &amp; FAQ" sheetId="2" r:id="rId1"/>
    <sheet name="Industry Averages" sheetId="1" r:id="rId2"/>
  </sheets>
  <definedNames>
    <definedName name="_xlnm.Print_Area" localSheetId="1">'Industry Averages'!$A$19:$M$115</definedName>
    <definedName name="_xlnm.Print_Titles" localSheetId="1">'Industry Averages'!$19:$19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4" i="1" l="1"/>
  <c r="F114" i="1"/>
  <c r="H114" i="1"/>
  <c r="E112" i="1"/>
  <c r="F112" i="1"/>
  <c r="H112" i="1"/>
  <c r="E110" i="1"/>
  <c r="F110" i="1"/>
  <c r="H110" i="1"/>
  <c r="E108" i="1"/>
  <c r="F108" i="1"/>
  <c r="H108" i="1"/>
  <c r="E106" i="1"/>
  <c r="F106" i="1"/>
  <c r="H106" i="1"/>
  <c r="E104" i="1"/>
  <c r="F104" i="1"/>
  <c r="H104" i="1"/>
  <c r="F96" i="1"/>
  <c r="H96" i="1"/>
  <c r="E92" i="1"/>
  <c r="F92" i="1"/>
  <c r="H92" i="1"/>
  <c r="E90" i="1"/>
  <c r="F90" i="1"/>
  <c r="H90" i="1"/>
  <c r="E88" i="1"/>
  <c r="F88" i="1"/>
  <c r="H88" i="1"/>
  <c r="E84" i="1"/>
  <c r="F84" i="1"/>
  <c r="H84" i="1"/>
  <c r="E82" i="1"/>
  <c r="E80" i="1"/>
  <c r="F80" i="1"/>
  <c r="H80" i="1"/>
  <c r="F78" i="1"/>
  <c r="H78" i="1"/>
  <c r="E74" i="1"/>
  <c r="F74" i="1"/>
  <c r="H74" i="1"/>
  <c r="E72" i="1"/>
  <c r="F72" i="1"/>
  <c r="H72" i="1"/>
  <c r="E70" i="1"/>
  <c r="F70" i="1"/>
  <c r="H70" i="1"/>
  <c r="E68" i="1"/>
  <c r="F68" i="1"/>
  <c r="H68" i="1"/>
  <c r="E66" i="1"/>
  <c r="F66" i="1"/>
  <c r="H66" i="1"/>
  <c r="E64" i="1"/>
  <c r="F64" i="1"/>
  <c r="H64" i="1"/>
  <c r="E62" i="1"/>
  <c r="E60" i="1"/>
  <c r="E58" i="1"/>
  <c r="F58" i="1"/>
  <c r="H58" i="1"/>
  <c r="E56" i="1"/>
  <c r="E50" i="1"/>
  <c r="F50" i="1"/>
  <c r="H50" i="1"/>
  <c r="E48" i="1"/>
  <c r="F48" i="1"/>
  <c r="H48" i="1"/>
  <c r="E46" i="1"/>
  <c r="E44" i="1"/>
  <c r="F44" i="1"/>
  <c r="H44" i="1"/>
  <c r="E42" i="1"/>
  <c r="F42" i="1"/>
  <c r="H42" i="1"/>
  <c r="E40" i="1"/>
  <c r="E36" i="1"/>
  <c r="F36" i="1"/>
  <c r="H36" i="1"/>
  <c r="E32" i="1"/>
  <c r="F32" i="1"/>
  <c r="H32" i="1"/>
  <c r="E30" i="1"/>
  <c r="E26" i="1"/>
  <c r="F26" i="1"/>
  <c r="H26" i="1"/>
  <c r="E24" i="1"/>
  <c r="F24" i="1"/>
  <c r="H24" i="1"/>
  <c r="E22" i="1"/>
  <c r="F22" i="1"/>
  <c r="H22" i="1"/>
  <c r="E20" i="1"/>
  <c r="F20" i="1"/>
  <c r="H20" i="1"/>
  <c r="N109" i="1"/>
  <c r="N108" i="1"/>
  <c r="N100" i="1"/>
  <c r="N93" i="1"/>
  <c r="N92" i="1"/>
  <c r="N87" i="1"/>
  <c r="N86" i="1"/>
  <c r="N85" i="1"/>
  <c r="N84" i="1"/>
  <c r="N79" i="1"/>
  <c r="N78" i="1"/>
  <c r="N69" i="1"/>
  <c r="N68" i="1"/>
  <c r="N61" i="1"/>
  <c r="N60" i="1"/>
  <c r="N55" i="1"/>
  <c r="N54" i="1"/>
  <c r="N53" i="1"/>
  <c r="N52" i="1"/>
  <c r="N47" i="1"/>
  <c r="N46" i="1"/>
  <c r="N37" i="1"/>
  <c r="N36" i="1"/>
  <c r="N29" i="1"/>
  <c r="N28" i="1"/>
  <c r="N23" i="1"/>
  <c r="N22" i="1"/>
  <c r="N21" i="1"/>
  <c r="N20" i="1"/>
  <c r="P110" i="1"/>
  <c r="R110" i="1"/>
  <c r="P109" i="1"/>
  <c r="R109" i="1"/>
  <c r="P101" i="1"/>
  <c r="R101" i="1"/>
  <c r="P100" i="1"/>
  <c r="R100" i="1"/>
  <c r="P93" i="1"/>
  <c r="R93" i="1"/>
  <c r="P92" i="1"/>
  <c r="R92" i="1"/>
  <c r="P86" i="1"/>
  <c r="R86" i="1"/>
  <c r="P78" i="1"/>
  <c r="R78" i="1"/>
  <c r="P77" i="1"/>
  <c r="R77" i="1"/>
  <c r="P76" i="1"/>
  <c r="R76" i="1"/>
  <c r="P70" i="1"/>
  <c r="R70" i="1"/>
  <c r="P69" i="1"/>
  <c r="R69" i="1"/>
  <c r="P68" i="1"/>
  <c r="R68" i="1"/>
  <c r="P64" i="1"/>
  <c r="R64" i="1"/>
  <c r="P61" i="1"/>
  <c r="R61" i="1"/>
  <c r="P60" i="1"/>
  <c r="R60" i="1"/>
  <c r="P54" i="1"/>
  <c r="R54" i="1"/>
  <c r="P53" i="1"/>
  <c r="R53" i="1"/>
  <c r="P52" i="1"/>
  <c r="R52" i="1"/>
  <c r="P45" i="1"/>
  <c r="R45" i="1"/>
  <c r="P44" i="1"/>
  <c r="R44" i="1"/>
  <c r="P40" i="1"/>
  <c r="R40" i="1"/>
  <c r="P29" i="1"/>
  <c r="R29" i="1"/>
  <c r="P28" i="1"/>
  <c r="R28" i="1"/>
  <c r="P21" i="1"/>
  <c r="R21" i="1"/>
  <c r="P20" i="1"/>
  <c r="R20" i="1"/>
  <c r="E102" i="1"/>
  <c r="F102" i="1"/>
  <c r="H102" i="1"/>
  <c r="E100" i="1"/>
  <c r="F100" i="1"/>
  <c r="H100" i="1"/>
  <c r="E96" i="1"/>
  <c r="E78" i="1"/>
  <c r="E76" i="1"/>
  <c r="E54" i="1"/>
  <c r="F54" i="1"/>
  <c r="H54" i="1"/>
  <c r="E52" i="1"/>
  <c r="F52" i="1"/>
  <c r="H52" i="1"/>
  <c r="E38" i="1"/>
  <c r="F38" i="1"/>
  <c r="H38" i="1"/>
  <c r="E34" i="1"/>
  <c r="F34" i="1"/>
  <c r="H34" i="1"/>
  <c r="N77" i="1"/>
  <c r="N76" i="1"/>
  <c r="N45" i="1"/>
  <c r="N44" i="1"/>
  <c r="P108" i="1"/>
  <c r="R108" i="1"/>
  <c r="P85" i="1"/>
  <c r="R85" i="1"/>
  <c r="P84" i="1"/>
  <c r="R84" i="1"/>
  <c r="P37" i="1"/>
  <c r="R37" i="1"/>
  <c r="P36" i="1"/>
  <c r="R36" i="1"/>
  <c r="E28" i="1"/>
  <c r="F28" i="1"/>
  <c r="H28" i="1"/>
  <c r="E115" i="1"/>
  <c r="F115" i="1"/>
  <c r="H115" i="1"/>
  <c r="E113" i="1"/>
  <c r="F113" i="1"/>
  <c r="H113" i="1"/>
  <c r="E111" i="1"/>
  <c r="F111" i="1"/>
  <c r="H111" i="1"/>
  <c r="E109" i="1"/>
  <c r="F109" i="1"/>
  <c r="H109" i="1"/>
  <c r="E107" i="1"/>
  <c r="F107" i="1"/>
  <c r="H107" i="1"/>
  <c r="E105" i="1"/>
  <c r="F105" i="1"/>
  <c r="H105" i="1"/>
  <c r="E103" i="1"/>
  <c r="F103" i="1"/>
  <c r="H103" i="1"/>
  <c r="E101" i="1"/>
  <c r="E99" i="1"/>
  <c r="F99" i="1"/>
  <c r="H99" i="1"/>
  <c r="E97" i="1"/>
  <c r="F97" i="1"/>
  <c r="H97" i="1"/>
  <c r="E95" i="1"/>
  <c r="F95" i="1"/>
  <c r="H95" i="1"/>
  <c r="E93" i="1"/>
  <c r="F93" i="1"/>
  <c r="H93" i="1"/>
  <c r="E91" i="1"/>
  <c r="F91" i="1"/>
  <c r="H91" i="1"/>
  <c r="E89" i="1"/>
  <c r="F89" i="1"/>
  <c r="H89" i="1"/>
  <c r="E87" i="1"/>
  <c r="F87" i="1"/>
  <c r="H87" i="1"/>
  <c r="E85" i="1"/>
  <c r="F85" i="1"/>
  <c r="H85" i="1"/>
  <c r="E83" i="1"/>
  <c r="F83" i="1"/>
  <c r="H83" i="1"/>
  <c r="E81" i="1"/>
  <c r="F81" i="1"/>
  <c r="H81" i="1"/>
  <c r="E79" i="1"/>
  <c r="E77" i="1"/>
  <c r="F77" i="1"/>
  <c r="H77" i="1"/>
  <c r="E75" i="1"/>
  <c r="F75" i="1"/>
  <c r="H75" i="1"/>
  <c r="E73" i="1"/>
  <c r="F73" i="1"/>
  <c r="H73" i="1"/>
  <c r="E71" i="1"/>
  <c r="F71" i="1"/>
  <c r="H71" i="1"/>
  <c r="E69" i="1"/>
  <c r="F69" i="1"/>
  <c r="H69" i="1"/>
  <c r="E67" i="1"/>
  <c r="F67" i="1"/>
  <c r="H67" i="1"/>
  <c r="E65" i="1"/>
  <c r="F65" i="1"/>
  <c r="H65" i="1"/>
  <c r="E63" i="1"/>
  <c r="F63" i="1"/>
  <c r="H63" i="1"/>
  <c r="E61" i="1"/>
  <c r="F61" i="1"/>
  <c r="H61" i="1"/>
  <c r="E59" i="1"/>
  <c r="E57" i="1"/>
  <c r="F57" i="1"/>
  <c r="H57" i="1"/>
  <c r="E55" i="1"/>
  <c r="F55" i="1"/>
  <c r="H55" i="1"/>
  <c r="E53" i="1"/>
  <c r="F53" i="1"/>
  <c r="H53" i="1"/>
  <c r="E51" i="1"/>
  <c r="F51" i="1"/>
  <c r="H51" i="1"/>
  <c r="E49" i="1"/>
  <c r="F49" i="1"/>
  <c r="H49" i="1"/>
  <c r="E47" i="1"/>
  <c r="F47" i="1"/>
  <c r="H47" i="1"/>
  <c r="E45" i="1"/>
  <c r="F45" i="1"/>
  <c r="H45" i="1"/>
  <c r="E43" i="1"/>
  <c r="F43" i="1"/>
  <c r="H43" i="1"/>
  <c r="E41" i="1"/>
  <c r="E39" i="1"/>
  <c r="F39" i="1"/>
  <c r="H39" i="1"/>
  <c r="E37" i="1"/>
  <c r="F37" i="1"/>
  <c r="H37" i="1"/>
  <c r="E35" i="1"/>
  <c r="F35" i="1"/>
  <c r="H35" i="1"/>
  <c r="E33" i="1"/>
  <c r="F33" i="1"/>
  <c r="H33" i="1"/>
  <c r="E31" i="1"/>
  <c r="F31" i="1"/>
  <c r="H31" i="1"/>
  <c r="E29" i="1"/>
  <c r="F29" i="1"/>
  <c r="H29" i="1"/>
  <c r="E27" i="1"/>
  <c r="F27" i="1"/>
  <c r="H27" i="1"/>
  <c r="E25" i="1"/>
  <c r="F25" i="1"/>
  <c r="H25" i="1"/>
  <c r="E23" i="1"/>
  <c r="F23" i="1"/>
  <c r="H23" i="1"/>
  <c r="E21" i="1"/>
  <c r="F21" i="1"/>
  <c r="H21" i="1"/>
  <c r="P115" i="1"/>
  <c r="R115" i="1"/>
  <c r="J115" i="1"/>
  <c r="K115" i="1"/>
  <c r="M115" i="1"/>
  <c r="P114" i="1"/>
  <c r="R114" i="1"/>
  <c r="P113" i="1"/>
  <c r="R113" i="1"/>
  <c r="J113" i="1"/>
  <c r="K113" i="1"/>
  <c r="M113" i="1"/>
  <c r="P112" i="1"/>
  <c r="R112" i="1"/>
  <c r="P111" i="1"/>
  <c r="R111" i="1"/>
  <c r="P107" i="1"/>
  <c r="R107" i="1"/>
  <c r="P106" i="1"/>
  <c r="R106" i="1"/>
  <c r="P105" i="1"/>
  <c r="R105" i="1"/>
  <c r="P104" i="1"/>
  <c r="R104" i="1"/>
  <c r="P103" i="1"/>
  <c r="R103" i="1"/>
  <c r="P102" i="1"/>
  <c r="R102" i="1"/>
  <c r="P99" i="1"/>
  <c r="R99" i="1"/>
  <c r="J99" i="1"/>
  <c r="K99" i="1"/>
  <c r="M99" i="1"/>
  <c r="P98" i="1"/>
  <c r="R98" i="1"/>
  <c r="P97" i="1"/>
  <c r="R97" i="1"/>
  <c r="J97" i="1"/>
  <c r="K97" i="1"/>
  <c r="M97" i="1"/>
  <c r="P96" i="1"/>
  <c r="R96" i="1"/>
  <c r="P95" i="1"/>
  <c r="R95" i="1"/>
  <c r="P94" i="1"/>
  <c r="R94" i="1"/>
  <c r="P91" i="1"/>
  <c r="R91" i="1"/>
  <c r="P90" i="1"/>
  <c r="R90" i="1"/>
  <c r="P89" i="1"/>
  <c r="R89" i="1"/>
  <c r="P88" i="1"/>
  <c r="R88" i="1"/>
  <c r="P87" i="1"/>
  <c r="R87" i="1"/>
  <c r="J87" i="1"/>
  <c r="K87" i="1"/>
  <c r="M87" i="1"/>
  <c r="P83" i="1"/>
  <c r="R83" i="1"/>
  <c r="P82" i="1"/>
  <c r="R82" i="1"/>
  <c r="P81" i="1"/>
  <c r="R81" i="1"/>
  <c r="P80" i="1"/>
  <c r="R80" i="1"/>
  <c r="P79" i="1"/>
  <c r="R79" i="1"/>
  <c r="P75" i="1"/>
  <c r="R75" i="1"/>
  <c r="P74" i="1"/>
  <c r="R74" i="1"/>
  <c r="P73" i="1"/>
  <c r="R73" i="1"/>
  <c r="P72" i="1"/>
  <c r="R72" i="1"/>
  <c r="P71" i="1"/>
  <c r="R71" i="1"/>
  <c r="J71" i="1"/>
  <c r="K71" i="1"/>
  <c r="M71" i="1"/>
  <c r="P67" i="1"/>
  <c r="R67" i="1"/>
  <c r="P66" i="1"/>
  <c r="R66" i="1"/>
  <c r="P65" i="1"/>
  <c r="R65" i="1"/>
  <c r="P63" i="1"/>
  <c r="R63" i="1"/>
  <c r="P62" i="1"/>
  <c r="R62" i="1"/>
  <c r="P59" i="1"/>
  <c r="R59" i="1"/>
  <c r="J59" i="1"/>
  <c r="K59" i="1"/>
  <c r="M59" i="1"/>
  <c r="P58" i="1"/>
  <c r="R58" i="1"/>
  <c r="P57" i="1"/>
  <c r="R57" i="1"/>
  <c r="J57" i="1"/>
  <c r="K57" i="1"/>
  <c r="M57" i="1"/>
  <c r="P56" i="1"/>
  <c r="R56" i="1"/>
  <c r="P55" i="1"/>
  <c r="R55" i="1"/>
  <c r="P51" i="1"/>
  <c r="R51" i="1"/>
  <c r="P50" i="1"/>
  <c r="R50" i="1"/>
  <c r="P49" i="1"/>
  <c r="R49" i="1"/>
  <c r="P48" i="1"/>
  <c r="R48" i="1"/>
  <c r="P47" i="1"/>
  <c r="R47" i="1"/>
  <c r="P46" i="1"/>
  <c r="R46" i="1"/>
  <c r="P43" i="1"/>
  <c r="R43" i="1"/>
  <c r="J43" i="1"/>
  <c r="K43" i="1"/>
  <c r="M43" i="1"/>
  <c r="P42" i="1"/>
  <c r="R42" i="1"/>
  <c r="P41" i="1"/>
  <c r="R41" i="1"/>
  <c r="J41" i="1"/>
  <c r="K41" i="1"/>
  <c r="M41" i="1"/>
  <c r="P39" i="1"/>
  <c r="R39" i="1"/>
  <c r="P38" i="1"/>
  <c r="R38" i="1"/>
  <c r="P35" i="1"/>
  <c r="R35" i="1"/>
  <c r="P34" i="1"/>
  <c r="R34" i="1"/>
  <c r="P33" i="1"/>
  <c r="R33" i="1"/>
  <c r="P32" i="1"/>
  <c r="R32" i="1"/>
  <c r="P31" i="1"/>
  <c r="R31" i="1"/>
  <c r="J31" i="1"/>
  <c r="K31" i="1"/>
  <c r="M31" i="1"/>
  <c r="P30" i="1"/>
  <c r="R30" i="1"/>
  <c r="P27" i="1"/>
  <c r="R27" i="1"/>
  <c r="J27" i="1"/>
  <c r="K27" i="1"/>
  <c r="M27" i="1"/>
  <c r="P26" i="1"/>
  <c r="R26" i="1"/>
  <c r="P25" i="1"/>
  <c r="R25" i="1"/>
  <c r="P24" i="1"/>
  <c r="R24" i="1"/>
  <c r="P23" i="1"/>
  <c r="R23" i="1"/>
  <c r="P22" i="1"/>
  <c r="R22" i="1"/>
  <c r="E98" i="1"/>
  <c r="F98" i="1"/>
  <c r="H98" i="1"/>
  <c r="E94" i="1"/>
  <c r="E86" i="1"/>
  <c r="F86" i="1"/>
  <c r="H86" i="1"/>
  <c r="N115" i="1"/>
  <c r="N114" i="1"/>
  <c r="N113" i="1"/>
  <c r="N112" i="1"/>
  <c r="N111" i="1"/>
  <c r="N110" i="1"/>
  <c r="N107" i="1"/>
  <c r="N106" i="1"/>
  <c r="N105" i="1"/>
  <c r="N104" i="1"/>
  <c r="N103" i="1"/>
  <c r="N102" i="1"/>
  <c r="N101" i="1"/>
  <c r="N99" i="1"/>
  <c r="N98" i="1"/>
  <c r="N97" i="1"/>
  <c r="N96" i="1"/>
  <c r="N95" i="1"/>
  <c r="N94" i="1"/>
  <c r="N91" i="1"/>
  <c r="N90" i="1"/>
  <c r="N89" i="1"/>
  <c r="N88" i="1"/>
  <c r="N83" i="1"/>
  <c r="N82" i="1"/>
  <c r="N81" i="1"/>
  <c r="N80" i="1"/>
  <c r="N75" i="1"/>
  <c r="N74" i="1"/>
  <c r="N73" i="1"/>
  <c r="N72" i="1"/>
  <c r="N71" i="1"/>
  <c r="N70" i="1"/>
  <c r="N67" i="1"/>
  <c r="N66" i="1"/>
  <c r="N65" i="1"/>
  <c r="N64" i="1"/>
  <c r="N63" i="1"/>
  <c r="N62" i="1"/>
  <c r="N59" i="1"/>
  <c r="N58" i="1"/>
  <c r="N57" i="1"/>
  <c r="N56" i="1"/>
  <c r="N51" i="1"/>
  <c r="N50" i="1"/>
  <c r="N49" i="1"/>
  <c r="N48" i="1"/>
  <c r="N43" i="1"/>
  <c r="N42" i="1"/>
  <c r="N41" i="1"/>
  <c r="N40" i="1"/>
  <c r="N39" i="1"/>
  <c r="N38" i="1"/>
  <c r="N35" i="1"/>
  <c r="N34" i="1"/>
  <c r="N33" i="1"/>
  <c r="N32" i="1"/>
  <c r="N31" i="1"/>
  <c r="N30" i="1"/>
  <c r="N27" i="1"/>
  <c r="N26" i="1"/>
  <c r="N25" i="1"/>
  <c r="N24" i="1"/>
  <c r="F41" i="1"/>
  <c r="H41" i="1"/>
  <c r="F59" i="1"/>
  <c r="H59" i="1"/>
  <c r="F79" i="1"/>
  <c r="H79" i="1"/>
  <c r="F101" i="1"/>
  <c r="H101" i="1"/>
  <c r="J39" i="1"/>
  <c r="K39" i="1"/>
  <c r="M39" i="1"/>
  <c r="J91" i="1"/>
  <c r="K91" i="1"/>
  <c r="M91" i="1"/>
  <c r="J103" i="1"/>
  <c r="K103" i="1"/>
  <c r="M103" i="1"/>
  <c r="F40" i="1"/>
  <c r="H40" i="1"/>
  <c r="F62" i="1"/>
  <c r="H62" i="1"/>
  <c r="F82" i="1"/>
  <c r="H82" i="1"/>
  <c r="F30" i="1"/>
  <c r="H30" i="1"/>
  <c r="F60" i="1"/>
  <c r="H60" i="1"/>
  <c r="J42" i="1"/>
  <c r="K42" i="1"/>
  <c r="M42" i="1"/>
  <c r="J114" i="1"/>
  <c r="K114" i="1"/>
  <c r="M114" i="1"/>
  <c r="J24" i="1"/>
  <c r="K24" i="1"/>
  <c r="M24" i="1"/>
  <c r="J26" i="1"/>
  <c r="K26" i="1"/>
  <c r="M26" i="1"/>
  <c r="J30" i="1"/>
  <c r="K30" i="1"/>
  <c r="M30" i="1"/>
  <c r="J48" i="1"/>
  <c r="K48" i="1"/>
  <c r="M48" i="1"/>
  <c r="J80" i="1"/>
  <c r="K80" i="1"/>
  <c r="M80" i="1"/>
  <c r="J90" i="1"/>
  <c r="K90" i="1"/>
  <c r="M90" i="1"/>
  <c r="J102" i="1"/>
  <c r="K102" i="1"/>
  <c r="M102" i="1"/>
  <c r="J112" i="1"/>
  <c r="K112" i="1"/>
  <c r="M112" i="1"/>
  <c r="J101" i="1"/>
  <c r="K101" i="1"/>
  <c r="M101" i="1"/>
  <c r="J33" i="1"/>
  <c r="K33" i="1"/>
  <c r="M33" i="1"/>
  <c r="J63" i="1"/>
  <c r="K63" i="1"/>
  <c r="M63" i="1"/>
  <c r="J62" i="1"/>
  <c r="K62" i="1"/>
  <c r="M62" i="1"/>
  <c r="J75" i="1"/>
  <c r="K75" i="1"/>
  <c r="M75" i="1"/>
  <c r="J104" i="1"/>
  <c r="K104" i="1"/>
  <c r="M104" i="1"/>
  <c r="J35" i="1"/>
  <c r="K35" i="1"/>
  <c r="M35" i="1"/>
  <c r="J66" i="1"/>
  <c r="K66" i="1"/>
  <c r="M66" i="1"/>
  <c r="J88" i="1"/>
  <c r="K88" i="1"/>
  <c r="M88" i="1"/>
  <c r="J107" i="1"/>
  <c r="K107" i="1"/>
  <c r="M107" i="1"/>
  <c r="J79" i="1"/>
  <c r="K79" i="1"/>
  <c r="M79" i="1"/>
  <c r="J89" i="1"/>
  <c r="K89" i="1"/>
  <c r="M89" i="1"/>
  <c r="J111" i="1"/>
  <c r="K111" i="1"/>
  <c r="M111" i="1"/>
  <c r="J49" i="1"/>
  <c r="K49" i="1"/>
  <c r="M49" i="1"/>
  <c r="J67" i="1"/>
  <c r="K67" i="1"/>
  <c r="M67" i="1"/>
  <c r="J109" i="1"/>
  <c r="K109" i="1"/>
  <c r="M109" i="1"/>
  <c r="J37" i="1"/>
  <c r="K37" i="1"/>
  <c r="M37" i="1"/>
  <c r="J51" i="1"/>
  <c r="K51" i="1"/>
  <c r="M51" i="1"/>
  <c r="J82" i="1"/>
  <c r="K82" i="1"/>
  <c r="M82" i="1"/>
  <c r="J95" i="1"/>
  <c r="K95" i="1"/>
  <c r="M95" i="1"/>
  <c r="J105" i="1"/>
  <c r="K105" i="1"/>
  <c r="M105" i="1"/>
  <c r="J34" i="1"/>
  <c r="K34" i="1"/>
  <c r="M34" i="1"/>
  <c r="J20" i="1"/>
  <c r="K20" i="1"/>
  <c r="M20" i="1"/>
  <c r="J50" i="1"/>
  <c r="K50" i="1"/>
  <c r="M50" i="1"/>
  <c r="J81" i="1"/>
  <c r="K81" i="1"/>
  <c r="M81" i="1"/>
  <c r="J38" i="1"/>
  <c r="K38" i="1"/>
  <c r="M38" i="1"/>
  <c r="J55" i="1"/>
  <c r="K55" i="1"/>
  <c r="M55" i="1"/>
  <c r="J65" i="1"/>
  <c r="K65" i="1"/>
  <c r="M65" i="1"/>
  <c r="J74" i="1"/>
  <c r="K74" i="1"/>
  <c r="M74" i="1"/>
  <c r="J83" i="1"/>
  <c r="K83" i="1"/>
  <c r="M83" i="1"/>
  <c r="J96" i="1"/>
  <c r="K96" i="1"/>
  <c r="M96" i="1"/>
  <c r="J106" i="1"/>
  <c r="K106" i="1"/>
  <c r="M106" i="1"/>
  <c r="J52" i="1"/>
  <c r="K52" i="1"/>
  <c r="M52" i="1"/>
  <c r="J69" i="1"/>
  <c r="K69" i="1"/>
  <c r="M69" i="1"/>
  <c r="J100" i="1"/>
  <c r="K100" i="1"/>
  <c r="M100" i="1"/>
  <c r="J92" i="1"/>
  <c r="K92" i="1"/>
  <c r="M92" i="1"/>
  <c r="J40" i="1"/>
  <c r="K40" i="1"/>
  <c r="M40" i="1"/>
  <c r="J94" i="1"/>
  <c r="K94" i="1"/>
  <c r="M94" i="1"/>
  <c r="J60" i="1"/>
  <c r="K60" i="1"/>
  <c r="M60" i="1"/>
  <c r="J76" i="1"/>
  <c r="K76" i="1"/>
  <c r="M76" i="1"/>
  <c r="J72" i="1"/>
  <c r="K72" i="1"/>
  <c r="M72" i="1"/>
  <c r="J56" i="1"/>
  <c r="K56" i="1"/>
  <c r="M56" i="1"/>
  <c r="J54" i="1"/>
  <c r="K54" i="1"/>
  <c r="M54" i="1"/>
  <c r="J85" i="1"/>
  <c r="K85" i="1"/>
  <c r="M85" i="1"/>
  <c r="F76" i="1"/>
  <c r="H76" i="1"/>
  <c r="J45" i="1"/>
  <c r="K45" i="1"/>
  <c r="M45" i="1"/>
  <c r="J64" i="1"/>
  <c r="K64" i="1"/>
  <c r="M64" i="1"/>
  <c r="J78" i="1"/>
  <c r="K78" i="1"/>
  <c r="M78" i="1"/>
  <c r="J86" i="1"/>
  <c r="K86" i="1"/>
  <c r="M86" i="1"/>
  <c r="J53" i="1"/>
  <c r="K53" i="1"/>
  <c r="M53" i="1"/>
  <c r="J110" i="1"/>
  <c r="K110" i="1"/>
  <c r="M110" i="1"/>
  <c r="J28" i="1"/>
  <c r="K28" i="1"/>
  <c r="M28" i="1"/>
  <c r="J23" i="1"/>
  <c r="K23" i="1"/>
  <c r="M23" i="1"/>
  <c r="J36" i="1"/>
  <c r="K36" i="1"/>
  <c r="M36" i="1"/>
  <c r="J93" i="1"/>
  <c r="K93" i="1"/>
  <c r="M93" i="1"/>
  <c r="J32" i="1"/>
  <c r="K32" i="1"/>
  <c r="M32" i="1"/>
  <c r="J25" i="1"/>
  <c r="K25" i="1"/>
  <c r="M25" i="1"/>
  <c r="J73" i="1"/>
  <c r="K73" i="1"/>
  <c r="M73" i="1"/>
  <c r="J84" i="1"/>
  <c r="K84" i="1"/>
  <c r="M84" i="1"/>
  <c r="J44" i="1"/>
  <c r="K44" i="1"/>
  <c r="M44" i="1"/>
  <c r="J46" i="1"/>
  <c r="K46" i="1"/>
  <c r="M46" i="1"/>
  <c r="J21" i="1"/>
  <c r="K21" i="1"/>
  <c r="M21" i="1"/>
  <c r="F94" i="1"/>
  <c r="H94" i="1"/>
  <c r="F46" i="1"/>
  <c r="H46" i="1"/>
  <c r="J70" i="1"/>
  <c r="K70" i="1"/>
  <c r="M70" i="1"/>
  <c r="J68" i="1"/>
  <c r="K68" i="1"/>
  <c r="M68" i="1"/>
  <c r="J58" i="1"/>
  <c r="K58" i="1"/>
  <c r="M58" i="1"/>
  <c r="J77" i="1"/>
  <c r="K77" i="1"/>
  <c r="M77" i="1"/>
  <c r="J47" i="1"/>
  <c r="K47" i="1"/>
  <c r="M47" i="1"/>
  <c r="F56" i="1"/>
  <c r="H56" i="1"/>
  <c r="J98" i="1"/>
  <c r="K98" i="1"/>
  <c r="M98" i="1"/>
  <c r="J108" i="1"/>
  <c r="K108" i="1"/>
  <c r="M108" i="1"/>
  <c r="J29" i="1"/>
  <c r="K29" i="1"/>
  <c r="M29" i="1"/>
  <c r="J61" i="1"/>
  <c r="K61" i="1"/>
  <c r="M61" i="1"/>
  <c r="J22" i="1"/>
  <c r="K22" i="1"/>
  <c r="M22" i="1"/>
</calcChain>
</file>

<file path=xl/sharedStrings.xml><?xml version="1.0" encoding="utf-8"?>
<sst xmlns="http://schemas.openxmlformats.org/spreadsheetml/2006/main" count="172" uniqueCount="161">
  <si>
    <t>Date updated:</t>
  </si>
  <si>
    <t>To update this spreadsheet, enter the following</t>
  </si>
  <si>
    <t>Cost of Debt Lookup Table (based on std dev in stock prices)</t>
  </si>
  <si>
    <t>Long Term Treasury bond rate =</t>
  </si>
  <si>
    <t>Standard Deviation</t>
  </si>
  <si>
    <t>Default Spread</t>
  </si>
  <si>
    <t>Risk Premium to Use for Equity =</t>
  </si>
  <si>
    <t>Global weighted average</t>
  </si>
  <si>
    <t>Country Default Spread to use for debt =</t>
  </si>
  <si>
    <t>Industry Name</t>
  </si>
  <si>
    <t>Number of Firms</t>
  </si>
  <si>
    <t>Beta</t>
  </si>
  <si>
    <t>ROE</t>
  </si>
  <si>
    <t>Cost of Equity</t>
  </si>
  <si>
    <t>(ROE - COE)</t>
  </si>
  <si>
    <t>BV of Equity</t>
  </si>
  <si>
    <t>Equity EVA</t>
  </si>
  <si>
    <t>ROC</t>
  </si>
  <si>
    <t>Cost of Capital</t>
  </si>
  <si>
    <t>(ROC - WACC)</t>
  </si>
  <si>
    <t>BV of Capital</t>
  </si>
  <si>
    <t>EVA</t>
  </si>
  <si>
    <t>E/(D+E)</t>
  </si>
  <si>
    <t>Std Dev in Stock</t>
  </si>
  <si>
    <t>Cost of Debt</t>
  </si>
  <si>
    <t>Tax Rate</t>
  </si>
  <si>
    <t>After-tax Cost of Debt</t>
  </si>
  <si>
    <t>D/(D+E)</t>
  </si>
  <si>
    <t>Do you want to use the marginal tax rate?</t>
  </si>
  <si>
    <t>Yes</t>
  </si>
  <si>
    <t>Marginal tax rate =</t>
  </si>
  <si>
    <t>What is this data?</t>
  </si>
  <si>
    <t>Excess Returns (equity and firm) in percent and (millions of) dollar terms</t>
  </si>
  <si>
    <t>Advertising</t>
  </si>
  <si>
    <t>Aerospace/Defense</t>
  </si>
  <si>
    <t>Air Transport</t>
  </si>
  <si>
    <t>Apparel</t>
  </si>
  <si>
    <t>Auto &amp; Truck</t>
  </si>
  <si>
    <t>Auto Parts</t>
  </si>
  <si>
    <t>Bank (Money Center)</t>
  </si>
  <si>
    <t>Banks (Regional)</t>
  </si>
  <si>
    <t>Beverage (Alcoholic)</t>
  </si>
  <si>
    <t>Beverage (Soft)</t>
  </si>
  <si>
    <t>Broadcasting</t>
  </si>
  <si>
    <t>Brokerage &amp; Investment Banking</t>
  </si>
  <si>
    <t>Building Materials</t>
  </si>
  <si>
    <t>Business &amp; Consumer Services</t>
  </si>
  <si>
    <t>Cable TV</t>
  </si>
  <si>
    <t>Chemical (Basic)</t>
  </si>
  <si>
    <t>Chemical (Diversified)</t>
  </si>
  <si>
    <t>Chemical (Specialty)</t>
  </si>
  <si>
    <t>Coal &amp; Related Energy</t>
  </si>
  <si>
    <t>Computer Services</t>
  </si>
  <si>
    <t>Computers/Peripherals</t>
  </si>
  <si>
    <t>Construction Supplies</t>
  </si>
  <si>
    <t>Diversified</t>
  </si>
  <si>
    <t>Drugs (Biotechnology)</t>
  </si>
  <si>
    <t>Drugs (Pharmaceutical)</t>
  </si>
  <si>
    <t>Education</t>
  </si>
  <si>
    <t>Electrical Equipment</t>
  </si>
  <si>
    <t>Electronics (Consumer &amp; Office)</t>
  </si>
  <si>
    <t>Electronics (General)</t>
  </si>
  <si>
    <t>Engineering/Construction</t>
  </si>
  <si>
    <t>Entertainment</t>
  </si>
  <si>
    <t>Environmental &amp; Waste Services</t>
  </si>
  <si>
    <t>Farming/Agriculture</t>
  </si>
  <si>
    <t>Financial Svcs. (Non-bank &amp; Insurance)</t>
  </si>
  <si>
    <t>Food Processing</t>
  </si>
  <si>
    <t>Food Wholesalers</t>
  </si>
  <si>
    <t>Furn/Home Furnishings</t>
  </si>
  <si>
    <t>Green &amp; Renewable Energy</t>
  </si>
  <si>
    <t>Healthcare Products</t>
  </si>
  <si>
    <t>Healthcare Support Services</t>
  </si>
  <si>
    <t>Heathcare Information and Technology</t>
  </si>
  <si>
    <t>Homebuilding</t>
  </si>
  <si>
    <t>Hospitals/Healthcare Facilities</t>
  </si>
  <si>
    <t>Hotel/Gaming</t>
  </si>
  <si>
    <t>Household Products</t>
  </si>
  <si>
    <t>Information Services</t>
  </si>
  <si>
    <t>Insurance (General)</t>
  </si>
  <si>
    <t>Insurance (Life)</t>
  </si>
  <si>
    <t>Insurance (Prop/Cas.)</t>
  </si>
  <si>
    <t>Investments &amp; Asset Management</t>
  </si>
  <si>
    <t>Machinery</t>
  </si>
  <si>
    <t>Metals &amp; Mining</t>
  </si>
  <si>
    <t>Office Equipment &amp; Services</t>
  </si>
  <si>
    <t>Oil/Gas (Integrated)</t>
  </si>
  <si>
    <t>Oil/Gas (Production and Exploration)</t>
  </si>
  <si>
    <t>Oil/Gas Distribution</t>
  </si>
  <si>
    <t>Oilfield Svcs/Equip.</t>
  </si>
  <si>
    <t>Packaging &amp; Container</t>
  </si>
  <si>
    <t>Paper/Forest Products</t>
  </si>
  <si>
    <t>Power</t>
  </si>
  <si>
    <t>Precious Metals</t>
  </si>
  <si>
    <t>Publishing &amp; Newspapers</t>
  </si>
  <si>
    <t>R.E.I.T.</t>
  </si>
  <si>
    <t>Real Estate (Development)</t>
  </si>
  <si>
    <t>Real Estate (General/Diversified)</t>
  </si>
  <si>
    <t>Real Estate (Operations &amp; Services)</t>
  </si>
  <si>
    <t>Recreation</t>
  </si>
  <si>
    <t>Reinsurance</t>
  </si>
  <si>
    <t>Restaurant/Dining</t>
  </si>
  <si>
    <t>Retail (Automotive)</t>
  </si>
  <si>
    <t>Retail (Building Supply)</t>
  </si>
  <si>
    <t>Retail (Distributors)</t>
  </si>
  <si>
    <t>Retail (General)</t>
  </si>
  <si>
    <t>Retail (Grocery and Food)</t>
  </si>
  <si>
    <t>Retail (Online)</t>
  </si>
  <si>
    <t>Retail (Special Lines)</t>
  </si>
  <si>
    <t>Rubber&amp; Tires</t>
  </si>
  <si>
    <t>Semiconductor</t>
  </si>
  <si>
    <t>Semiconductor Equip</t>
  </si>
  <si>
    <t>Shipbuilding &amp; Marine</t>
  </si>
  <si>
    <t>Shoe</t>
  </si>
  <si>
    <t>Software (Entertainment)</t>
  </si>
  <si>
    <t>Software (Internet)</t>
  </si>
  <si>
    <t>Software (System &amp; Application)</t>
  </si>
  <si>
    <t>Steel</t>
  </si>
  <si>
    <t>Telecom (Wireless)</t>
  </si>
  <si>
    <t>Telecom. Equipment</t>
  </si>
  <si>
    <t>Telecom. Services</t>
  </si>
  <si>
    <t>Tobacco</t>
  </si>
  <si>
    <t>Transportation</t>
  </si>
  <si>
    <t>Transportation (Railroads)</t>
  </si>
  <si>
    <t>Trucking</t>
  </si>
  <si>
    <t>Utility (General)</t>
  </si>
  <si>
    <t>Utility (Water)</t>
  </si>
  <si>
    <t>Total Market (without financials)</t>
  </si>
  <si>
    <t>Total Market</t>
  </si>
  <si>
    <t>End Game</t>
  </si>
  <si>
    <t>To estimate how much firms earn on their investments, relative to what they need to earn to break even, given the risk.</t>
  </si>
  <si>
    <t>Variable</t>
  </si>
  <si>
    <t>Explanation</t>
  </si>
  <si>
    <t>Why?</t>
  </si>
  <si>
    <t>Number of firms</t>
  </si>
  <si>
    <t>Number of firms in the indusry grouping.</t>
  </si>
  <si>
    <t>Law of large numbers?</t>
  </si>
  <si>
    <t>Average regression beta across companies in the group.</t>
  </si>
  <si>
    <t>Relative risk of sector</t>
  </si>
  <si>
    <t>Aggregated Net Income , across all firms in group, using trailing 12 month data/ Aggregated Book Value of equity, across all firms in group, using most recent balance sheet.</t>
  </si>
  <si>
    <t>Measure of returns earned by equity investors on equity invested in existing projects.</t>
  </si>
  <si>
    <t xml:space="preserve">Risk free Rate + Beta * Equity Risk Premium </t>
  </si>
  <si>
    <t>Required return on equity, given equity risk (beta).</t>
  </si>
  <si>
    <t>ROE - Cost of Equity, across the sector</t>
  </si>
  <si>
    <t>Excess percent returns earned by equity investors</t>
  </si>
  <si>
    <t>Aggregated Book Value of Equity, in most recent balance sheet, across all firms in the group (in milliona of dollars)</t>
  </si>
  <si>
    <t>Measure of equity invested in existing assets</t>
  </si>
  <si>
    <t>Excess dollar returns earned by equity investors</t>
  </si>
  <si>
    <t>Aggregated Operating income , across all firms in group, using trailing 12 month data (1- Effective Tax Rate)/ (BV of Equity + BV of Debt - Cash), across all firms in group, using most recent balance sheet.</t>
  </si>
  <si>
    <t>Measure of returns earned by investors (equity and debt) collectively on capital invested in existing projects.</t>
  </si>
  <si>
    <t>Cost of Equity * (Equity/ (Debt + Equity)) + Cost of Debt (1- Marginal tax rate) *(Debt/ (Debt + Equity)), with aggregated debt and market equity values across all companies in the sector, using most recent balance sheet for debt and most recent year-end for equity.</t>
  </si>
  <si>
    <t>Required return on invested capital, given equity risk (beta).</t>
  </si>
  <si>
    <t>(ROC - Cost of Capital)</t>
  </si>
  <si>
    <t>Excess percent returns earned by all investors</t>
  </si>
  <si>
    <t>(Book Value of Equity + BV of Debt - Cash), aggregated across all firms in the group, in most recent balance sheet.</t>
  </si>
  <si>
    <t>Measure of capital invested in existing assets</t>
  </si>
  <si>
    <t>(ROE - Cost of Equity)* BV of Equity, defined as above, and aggregated across companies (in $ millions)</t>
  </si>
  <si>
    <t>ROC- Cost of Capital, averaged across the sector</t>
  </si>
  <si>
    <t>(ROC - Cost of Capital)* BV of Capital, defined as above, and aggregated across companies (in $ millions)</t>
  </si>
  <si>
    <t>Excess dollar returns earned by all investors</t>
  </si>
  <si>
    <t>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</si>
</sst>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_(&quot;$&quot;* #,##0.00_);_(&quot;$&quot;* \(#,##0.00\);_(&quot;$&quot;* &quot;-&quot;??_);_(@_)"/>
  </numFmts>
  <fonts count="18">
    <font>
      <sz val="12"/>
      <color theme="1"/>
      <name val="Calibri"/>
      <family val="2"/>
      <scheme val="minor"/>
    </font>
    <font>
      <b/>
      <i/>
      <sz val="10"/>
      <name val="Geneva"/>
      <family val="2"/>
      <charset val="1"/>
    </font>
    <font>
      <b/>
      <sz val="10"/>
      <name val="Geneva"/>
      <family val="2"/>
      <charset val="1"/>
    </font>
    <font>
      <i/>
      <sz val="9"/>
      <name val="Geneva"/>
      <family val="2"/>
      <charset val="1"/>
    </font>
    <font>
      <b/>
      <sz val="10"/>
      <name val="Verdana"/>
      <family val="2"/>
    </font>
    <font>
      <sz val="8"/>
      <name val="Calibri"/>
      <family val="2"/>
    </font>
    <font>
      <i/>
      <sz val="9"/>
      <name val="Geneva"/>
      <family val="2"/>
      <charset val="1"/>
    </font>
    <font>
      <sz val="9"/>
      <name val="Geneva"/>
      <family val="2"/>
      <charset val="1"/>
    </font>
    <font>
      <i/>
      <sz val="9"/>
      <name val="Geneva"/>
      <family val="2"/>
      <charset val="1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71">
    <xf numFmtId="0" fontId="0" fillId="0" borderId="0" xfId="0"/>
    <xf numFmtId="0" fontId="11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Continuous"/>
    </xf>
    <xf numFmtId="10" fontId="0" fillId="2" borderId="1" xfId="0" applyNumberFormat="1" applyFill="1" applyBorder="1"/>
    <xf numFmtId="10" fontId="0" fillId="0" borderId="0" xfId="0" applyNumberFormat="1" applyBorder="1"/>
    <xf numFmtId="0" fontId="3" fillId="0" borderId="0" xfId="0" applyFont="1" applyAlignment="1">
      <alignment horizontal="centerContinuous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/>
    <xf numFmtId="0" fontId="0" fillId="2" borderId="1" xfId="0" applyFill="1" applyBorder="1" applyAlignment="1">
      <alignment horizontal="center"/>
    </xf>
    <xf numFmtId="0" fontId="14" fillId="3" borderId="2" xfId="0" applyFont="1" applyFill="1" applyBorder="1"/>
    <xf numFmtId="0" fontId="14" fillId="3" borderId="3" xfId="0" applyFont="1" applyFill="1" applyBorder="1"/>
    <xf numFmtId="0" fontId="14" fillId="3" borderId="4" xfId="0" applyFont="1" applyFill="1" applyBorder="1"/>
    <xf numFmtId="10" fontId="0" fillId="0" borderId="1" xfId="0" applyNumberFormat="1" applyBorder="1" applyAlignment="1"/>
    <xf numFmtId="10" fontId="9" fillId="0" borderId="1" xfId="2" applyNumberFormat="1" applyFont="1" applyBorder="1" applyAlignment="1"/>
    <xf numFmtId="170" fontId="0" fillId="0" borderId="1" xfId="0" applyNumberFormat="1" applyBorder="1" applyAlignment="1"/>
    <xf numFmtId="10" fontId="11" fillId="0" borderId="1" xfId="0" applyNumberFormat="1" applyFont="1" applyBorder="1" applyAlignment="1"/>
    <xf numFmtId="170" fontId="11" fillId="0" borderId="1" xfId="0" applyNumberFormat="1" applyFont="1" applyBorder="1" applyAlignment="1"/>
    <xf numFmtId="0" fontId="3" fillId="0" borderId="5" xfId="0" applyFont="1" applyBorder="1" applyAlignment="1"/>
    <xf numFmtId="10" fontId="11" fillId="0" borderId="6" xfId="0" applyNumberFormat="1" applyFont="1" applyBorder="1" applyAlignment="1"/>
    <xf numFmtId="10" fontId="9" fillId="0" borderId="6" xfId="2" applyNumberFormat="1" applyFont="1" applyBorder="1" applyAlignment="1"/>
    <xf numFmtId="170" fontId="11" fillId="0" borderId="6" xfId="0" applyNumberFormat="1" applyFont="1" applyBorder="1" applyAlignment="1"/>
    <xf numFmtId="10" fontId="4" fillId="0" borderId="6" xfId="2" applyNumberFormat="1" applyFont="1" applyBorder="1" applyAlignment="1"/>
    <xf numFmtId="10" fontId="0" fillId="0" borderId="6" xfId="0" applyNumberFormat="1" applyBorder="1" applyAlignment="1"/>
    <xf numFmtId="10" fontId="11" fillId="0" borderId="1" xfId="2" applyNumberFormat="1" applyFont="1" applyBorder="1" applyAlignment="1"/>
    <xf numFmtId="10" fontId="0" fillId="2" borderId="1" xfId="0" applyNumberFormat="1" applyFill="1" applyBorder="1" applyAlignment="1">
      <alignment horizontal="center"/>
    </xf>
    <xf numFmtId="0" fontId="15" fillId="0" borderId="7" xfId="0" applyFont="1" applyBorder="1" applyAlignment="1">
      <alignment vertical="center"/>
    </xf>
    <xf numFmtId="0" fontId="11" fillId="0" borderId="1" xfId="0" applyFont="1" applyBorder="1"/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10" fontId="0" fillId="0" borderId="1" xfId="0" applyNumberFormat="1" applyBorder="1"/>
    <xf numFmtId="170" fontId="0" fillId="0" borderId="1" xfId="0" applyNumberFormat="1" applyBorder="1"/>
    <xf numFmtId="0" fontId="6" fillId="0" borderId="1" xfId="0" applyFont="1" applyBorder="1" applyAlignment="1">
      <alignment horizontal="center" wrapText="1"/>
    </xf>
    <xf numFmtId="10" fontId="9" fillId="0" borderId="1" xfId="2" applyNumberFormat="1" applyFont="1" applyBorder="1" applyAlignment="1">
      <alignment horizontal="center"/>
    </xf>
    <xf numFmtId="10" fontId="9" fillId="0" borderId="1" xfId="2" applyNumberFormat="1" applyFont="1" applyBorder="1"/>
    <xf numFmtId="0" fontId="3" fillId="0" borderId="1" xfId="0" applyFont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10" fontId="7" fillId="4" borderId="8" xfId="0" applyNumberFormat="1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10" fontId="7" fillId="4" borderId="9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2" fontId="0" fillId="0" borderId="1" xfId="0" applyNumberFormat="1" applyBorder="1"/>
    <xf numFmtId="0" fontId="15" fillId="0" borderId="10" xfId="0" applyFont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10" fillId="3" borderId="11" xfId="1" applyFill="1" applyBorder="1" applyAlignment="1">
      <alignment horizontal="left"/>
    </xf>
    <xf numFmtId="0" fontId="10" fillId="3" borderId="12" xfId="1" applyFill="1" applyBorder="1" applyAlignment="1">
      <alignment horizontal="left"/>
    </xf>
    <xf numFmtId="0" fontId="10" fillId="3" borderId="17" xfId="1" applyFill="1" applyBorder="1" applyAlignment="1">
      <alignment horizontal="left"/>
    </xf>
    <xf numFmtId="0" fontId="16" fillId="3" borderId="13" xfId="0" applyFont="1" applyFill="1" applyBorder="1" applyAlignment="1">
      <alignment horizontal="left"/>
    </xf>
    <xf numFmtId="0" fontId="16" fillId="3" borderId="14" xfId="0" applyFont="1" applyFill="1" applyBorder="1" applyAlignment="1">
      <alignment horizontal="left"/>
    </xf>
    <xf numFmtId="0" fontId="16" fillId="3" borderId="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0" fillId="5" borderId="0" xfId="1" applyFill="1" applyAlignment="1">
      <alignment horizontal="center" vertical="center"/>
    </xf>
    <xf numFmtId="15" fontId="17" fillId="3" borderId="15" xfId="0" applyNumberFormat="1" applyFont="1" applyFill="1" applyBorder="1" applyAlignment="1">
      <alignment horizontal="left"/>
    </xf>
    <xf numFmtId="15" fontId="17" fillId="3" borderId="16" xfId="0" applyNumberFormat="1" applyFont="1" applyFill="1" applyBorder="1" applyAlignment="1">
      <alignment horizontal="left"/>
    </xf>
    <xf numFmtId="15" fontId="17" fillId="3" borderId="19" xfId="0" applyNumberFormat="1" applyFont="1" applyFill="1" applyBorder="1" applyAlignment="1">
      <alignment horizontal="left"/>
    </xf>
    <xf numFmtId="0" fontId="10" fillId="3" borderId="13" xfId="1" applyFill="1" applyBorder="1" applyAlignment="1">
      <alignment horizontal="left"/>
    </xf>
    <xf numFmtId="0" fontId="10" fillId="3" borderId="14" xfId="1" applyFill="1" applyBorder="1" applyAlignment="1">
      <alignment horizontal="left"/>
    </xf>
    <xf numFmtId="0" fontId="10" fillId="3" borderId="18" xfId="1" applyFill="1" applyBorder="1" applyAlignment="1">
      <alignment horizontal="left"/>
    </xf>
    <xf numFmtId="15" fontId="10" fillId="3" borderId="13" xfId="1" applyNumberFormat="1" applyFill="1" applyBorder="1" applyAlignment="1">
      <alignment horizontal="left"/>
    </xf>
    <xf numFmtId="15" fontId="10" fillId="3" borderId="14" xfId="1" applyNumberFormat="1" applyFill="1" applyBorder="1" applyAlignment="1">
      <alignment horizontal="left"/>
    </xf>
    <xf numFmtId="15" fontId="10" fillId="3" borderId="18" xfId="1" applyNumberFormat="1" applyFill="1" applyBorder="1" applyAlignment="1">
      <alignment horizontal="left"/>
    </xf>
    <xf numFmtId="0" fontId="10" fillId="3" borderId="13" xfId="1" applyFill="1" applyBorder="1"/>
    <xf numFmtId="0" fontId="10" fillId="3" borderId="14" xfId="1" applyFill="1" applyBorder="1"/>
    <xf numFmtId="0" fontId="10" fillId="3" borderId="18" xfId="1" applyFill="1" applyBorder="1"/>
  </cellXfs>
  <cellStyles count="3">
    <cellStyle name="Hyperlink" xfId="1" builtinId="8"/>
    <cellStyle name="Normal" xfId="0" builtinId="0"/>
    <cellStyle name="Percent" xfId="2" builtinId="5"/>
  </cellStyles>
  <dxfs count="23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Geneva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_(&quot;$&quot;* #,##0.00_);_(&quot;$&quot;* \(#,##0.00\);_(&quot;$&quot;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_(&quot;$&quot;* #,##0.00_);_(&quot;$&quot;* \(#,##0.00\);_(&quot;$&quot;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_(&quot;$&quot;* #,##0.00_);_(&quot;$&quot;* \(#,##0.00\);_(&quot;$&quot;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_(&quot;$&quot;* #,##0.00_);_(&quot;$&quot;* \(#,##0.00\);_(&quot;$&quot;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9:S115" totalsRowShown="0" headerRowDxfId="3" headerRowBorderDxfId="1" tableBorderDxfId="2" totalsRowBorderDxfId="0">
  <autoFilter ref="A19:S115"/>
  <tableColumns count="19">
    <tableColumn id="1" name="Industry Name" dataDxfId="22"/>
    <tableColumn id="2" name="Number of Firms" dataDxfId="21"/>
    <tableColumn id="3" name="Beta" dataDxfId="20"/>
    <tableColumn id="4" name="ROE" dataDxfId="19"/>
    <tableColumn id="5" name="Cost of Equity" dataDxfId="18" dataCellStyle="Percent"/>
    <tableColumn id="6" name="(ROE - COE)" dataDxfId="17"/>
    <tableColumn id="7" name="BV of Equity" dataDxfId="16"/>
    <tableColumn id="8" name="Equity EVA" dataDxfId="15"/>
    <tableColumn id="9" name="ROC" dataDxfId="14" dataCellStyle="Percent"/>
    <tableColumn id="10" name="Cost of Capital" dataDxfId="13" dataCellStyle="Percent"/>
    <tableColumn id="11" name="(ROC - WACC)" dataDxfId="12"/>
    <tableColumn id="12" name="BV of Capital" dataDxfId="11"/>
    <tableColumn id="13" name="EVA" dataDxfId="10"/>
    <tableColumn id="14" name="E/(D+E)" dataDxfId="9"/>
    <tableColumn id="15" name="Std Dev in Stock" dataDxfId="8" dataCellStyle="Percent"/>
    <tableColumn id="16" name="Cost of Debt" dataDxfId="7"/>
    <tableColumn id="17" name="Tax Rate" dataDxfId="6"/>
    <tableColumn id="18" name="After-tax Cost of Debt" dataDxfId="5" dataCellStyle="Percent"/>
    <tableColumn id="19" name="D/(D+E)" dataDxfId="4" dataCellStyle="Percen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sqref="A1:C65536"/>
    </sheetView>
  </sheetViews>
  <sheetFormatPr defaultRowHeight="15.6"/>
  <cols>
    <col min="1" max="1" width="33.296875" customWidth="1"/>
    <col min="2" max="2" width="60" bestFit="1" customWidth="1"/>
    <col min="3" max="3" width="86.5" bestFit="1" customWidth="1"/>
    <col min="4" max="256" width="11.19921875" customWidth="1"/>
  </cols>
  <sheetData>
    <row r="1" spans="1:3" ht="19.95" customHeight="1" thickBot="1">
      <c r="A1" s="29" t="s">
        <v>129</v>
      </c>
      <c r="B1" s="49" t="s">
        <v>130</v>
      </c>
      <c r="C1" s="50"/>
    </row>
    <row r="3" spans="1:3">
      <c r="A3" s="30" t="s">
        <v>131</v>
      </c>
      <c r="B3" s="30" t="s">
        <v>132</v>
      </c>
      <c r="C3" s="31" t="s">
        <v>133</v>
      </c>
    </row>
    <row r="4" spans="1:3">
      <c r="A4" s="32" t="s">
        <v>134</v>
      </c>
      <c r="B4" s="33" t="s">
        <v>135</v>
      </c>
      <c r="C4" s="34" t="s">
        <v>136</v>
      </c>
    </row>
    <row r="5" spans="1:3">
      <c r="A5" s="32" t="s">
        <v>11</v>
      </c>
      <c r="B5" s="34" t="s">
        <v>137</v>
      </c>
      <c r="C5" s="34" t="s">
        <v>138</v>
      </c>
    </row>
    <row r="6" spans="1:3" ht="46.8">
      <c r="A6" s="32" t="s">
        <v>12</v>
      </c>
      <c r="B6" s="34" t="s">
        <v>139</v>
      </c>
      <c r="C6" s="34" t="s">
        <v>140</v>
      </c>
    </row>
    <row r="7" spans="1:3">
      <c r="A7" s="32" t="s">
        <v>13</v>
      </c>
      <c r="B7" s="34" t="s">
        <v>141</v>
      </c>
      <c r="C7" s="34" t="s">
        <v>142</v>
      </c>
    </row>
    <row r="8" spans="1:3">
      <c r="A8" s="32" t="s">
        <v>14</v>
      </c>
      <c r="B8" s="34" t="s">
        <v>143</v>
      </c>
      <c r="C8" s="34" t="s">
        <v>144</v>
      </c>
    </row>
    <row r="9" spans="1:3" ht="31.2">
      <c r="A9" s="32" t="s">
        <v>15</v>
      </c>
      <c r="B9" s="34" t="s">
        <v>145</v>
      </c>
      <c r="C9" s="34" t="s">
        <v>146</v>
      </c>
    </row>
    <row r="10" spans="1:3" ht="31.2">
      <c r="A10" s="32" t="s">
        <v>16</v>
      </c>
      <c r="B10" s="34" t="s">
        <v>156</v>
      </c>
      <c r="C10" s="34" t="s">
        <v>147</v>
      </c>
    </row>
    <row r="11" spans="1:3" ht="62.4">
      <c r="A11" s="32" t="s">
        <v>17</v>
      </c>
      <c r="B11" s="34" t="s">
        <v>148</v>
      </c>
      <c r="C11" s="34" t="s">
        <v>149</v>
      </c>
    </row>
    <row r="12" spans="1:3" ht="62.4">
      <c r="A12" s="32" t="s">
        <v>18</v>
      </c>
      <c r="B12" s="34" t="s">
        <v>150</v>
      </c>
      <c r="C12" s="34" t="s">
        <v>151</v>
      </c>
    </row>
    <row r="13" spans="1:3">
      <c r="A13" s="32" t="s">
        <v>152</v>
      </c>
      <c r="B13" s="34" t="s">
        <v>157</v>
      </c>
      <c r="C13" s="34" t="s">
        <v>153</v>
      </c>
    </row>
    <row r="14" spans="1:3" ht="31.2">
      <c r="A14" s="32" t="s">
        <v>20</v>
      </c>
      <c r="B14" s="34" t="s">
        <v>154</v>
      </c>
      <c r="C14" s="34" t="s">
        <v>155</v>
      </c>
    </row>
    <row r="15" spans="1:3" ht="31.2">
      <c r="A15" s="32" t="s">
        <v>21</v>
      </c>
      <c r="B15" s="34" t="s">
        <v>158</v>
      </c>
      <c r="C15" s="34" t="s">
        <v>159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tabSelected="1" workbookViewId="0">
      <selection activeCell="C15" sqref="C15"/>
    </sheetView>
  </sheetViews>
  <sheetFormatPr defaultRowHeight="15.6"/>
  <cols>
    <col min="1" max="1" width="33.19921875" bestFit="1" customWidth="1"/>
    <col min="2" max="2" width="15.796875" customWidth="1"/>
    <col min="3" max="3" width="18.796875" bestFit="1" customWidth="1"/>
    <col min="4" max="4" width="34.69921875" bestFit="1" customWidth="1"/>
    <col min="5" max="5" width="24.69921875" bestFit="1" customWidth="1"/>
    <col min="6" max="6" width="12.5" customWidth="1"/>
    <col min="7" max="7" width="20" customWidth="1"/>
    <col min="8" max="8" width="17.19921875" customWidth="1"/>
    <col min="9" max="9" width="11.19921875" customWidth="1"/>
    <col min="10" max="10" width="20.296875" bestFit="1" customWidth="1"/>
    <col min="11" max="11" width="14.19921875" customWidth="1"/>
    <col min="12" max="12" width="15.19921875" bestFit="1" customWidth="1"/>
    <col min="13" max="13" width="15.19921875" customWidth="1"/>
    <col min="14" max="14" width="11.19921875" customWidth="1"/>
    <col min="15" max="15" width="15.796875" customWidth="1"/>
    <col min="16" max="16" width="13" customWidth="1"/>
    <col min="17" max="17" width="11.19921875" customWidth="1"/>
    <col min="18" max="18" width="20.19921875" customWidth="1"/>
    <col min="19" max="256" width="11.19921875" customWidth="1"/>
  </cols>
  <sheetData>
    <row r="1" spans="1:13">
      <c r="A1" s="13" t="s">
        <v>0</v>
      </c>
      <c r="B1" s="59">
        <v>44931</v>
      </c>
      <c r="C1" s="60"/>
      <c r="D1" s="60"/>
      <c r="E1" s="60"/>
      <c r="F1" s="60"/>
      <c r="G1" s="61"/>
      <c r="I1" s="58"/>
      <c r="J1" s="58"/>
    </row>
    <row r="2" spans="1:13">
      <c r="A2" s="14"/>
      <c r="B2" s="62"/>
      <c r="C2" s="63"/>
      <c r="D2" s="63"/>
      <c r="E2" s="63"/>
      <c r="F2" s="63"/>
      <c r="G2" s="64"/>
      <c r="I2" s="58"/>
      <c r="J2" s="58"/>
    </row>
    <row r="3" spans="1:13">
      <c r="A3" s="14" t="s">
        <v>31</v>
      </c>
      <c r="B3" s="54" t="s">
        <v>32</v>
      </c>
      <c r="C3" s="55"/>
      <c r="D3" s="55"/>
      <c r="E3" s="56"/>
      <c r="F3" s="54" t="s">
        <v>160</v>
      </c>
      <c r="G3" s="57"/>
      <c r="H3" s="11"/>
      <c r="I3" s="58"/>
      <c r="J3" s="58"/>
    </row>
    <row r="4" spans="1:13">
      <c r="A4" s="14"/>
      <c r="B4" s="65"/>
      <c r="C4" s="66"/>
      <c r="D4" s="66"/>
      <c r="E4" s="66"/>
      <c r="F4" s="66"/>
      <c r="G4" s="67"/>
      <c r="I4" s="58"/>
      <c r="J4" s="58"/>
    </row>
    <row r="5" spans="1:13">
      <c r="A5" s="14"/>
      <c r="B5" s="68"/>
      <c r="C5" s="69"/>
      <c r="D5" s="69"/>
      <c r="E5" s="69"/>
      <c r="F5" s="69"/>
      <c r="G5" s="70"/>
      <c r="I5" s="58"/>
      <c r="J5" s="58"/>
    </row>
    <row r="6" spans="1:13" s="1" customFormat="1">
      <c r="A6" s="14"/>
      <c r="B6" s="62"/>
      <c r="C6" s="63"/>
      <c r="D6" s="63"/>
      <c r="E6" s="63"/>
      <c r="F6" s="63"/>
      <c r="G6" s="64"/>
      <c r="I6" s="58"/>
      <c r="J6" s="58"/>
    </row>
    <row r="7" spans="1:13" ht="16.2" thickBot="1">
      <c r="A7" s="15"/>
      <c r="B7" s="51"/>
      <c r="C7" s="52"/>
      <c r="D7" s="52"/>
      <c r="E7" s="52"/>
      <c r="F7" s="52"/>
      <c r="G7" s="53"/>
    </row>
    <row r="8" spans="1:13" s="3" customFormat="1" ht="16.95" customHeight="1">
      <c r="A8" s="2" t="s">
        <v>1</v>
      </c>
      <c r="K8" s="4" t="s">
        <v>2</v>
      </c>
      <c r="L8" s="4"/>
      <c r="M8" s="4"/>
    </row>
    <row r="9" spans="1:13">
      <c r="A9" t="s">
        <v>3</v>
      </c>
      <c r="E9" s="5">
        <v>3.8800000000000001E-2</v>
      </c>
      <c r="F9" s="6"/>
      <c r="G9" s="6"/>
      <c r="H9" s="6"/>
      <c r="K9" s="7" t="s">
        <v>4</v>
      </c>
      <c r="L9" s="7"/>
      <c r="M9" s="8" t="s">
        <v>5</v>
      </c>
    </row>
    <row r="10" spans="1:13">
      <c r="A10" t="s">
        <v>6</v>
      </c>
      <c r="E10" s="5">
        <v>9.69E-2</v>
      </c>
      <c r="F10" s="6" t="s">
        <v>7</v>
      </c>
      <c r="G10" s="6"/>
      <c r="H10" s="6"/>
      <c r="K10" s="41">
        <v>0</v>
      </c>
      <c r="L10" s="42">
        <v>0.25</v>
      </c>
      <c r="M10" s="43">
        <v>8.5000000000000006E-3</v>
      </c>
    </row>
    <row r="11" spans="1:13">
      <c r="A11" t="s">
        <v>8</v>
      </c>
      <c r="E11" s="5">
        <v>2.6599999999999999E-2</v>
      </c>
      <c r="F11" s="6" t="s">
        <v>7</v>
      </c>
      <c r="K11" s="44">
        <v>0.25000099999999997</v>
      </c>
      <c r="L11" s="45">
        <v>0.5</v>
      </c>
      <c r="M11" s="46">
        <v>1.6199999999999999E-2</v>
      </c>
    </row>
    <row r="12" spans="1:13">
      <c r="K12" s="44">
        <v>0.50000100000000003</v>
      </c>
      <c r="L12" s="45">
        <v>0.65</v>
      </c>
      <c r="M12" s="46">
        <v>0.02</v>
      </c>
    </row>
    <row r="13" spans="1:13">
      <c r="A13" t="s">
        <v>28</v>
      </c>
      <c r="E13" s="12" t="s">
        <v>29</v>
      </c>
      <c r="K13" s="44">
        <v>0.65000100000000005</v>
      </c>
      <c r="L13" s="45">
        <v>0.8</v>
      </c>
      <c r="M13" s="46">
        <v>3.1300000000000001E-2</v>
      </c>
    </row>
    <row r="14" spans="1:13">
      <c r="A14" t="s">
        <v>30</v>
      </c>
      <c r="E14" s="28">
        <v>0.24229999999999999</v>
      </c>
      <c r="K14" s="44">
        <v>0.80000099999999996</v>
      </c>
      <c r="L14" s="45">
        <v>0.9</v>
      </c>
      <c r="M14" s="46">
        <v>5.2600000000000001E-2</v>
      </c>
    </row>
    <row r="15" spans="1:13">
      <c r="K15" s="44">
        <v>0.90000100000000005</v>
      </c>
      <c r="L15" s="45">
        <v>1</v>
      </c>
      <c r="M15" s="46">
        <v>7.3700000000000002E-2</v>
      </c>
    </row>
    <row r="16" spans="1:13">
      <c r="K16" s="44">
        <v>1.0000009999999999</v>
      </c>
      <c r="L16" s="45">
        <v>10</v>
      </c>
      <c r="M16" s="46">
        <v>0.1157</v>
      </c>
    </row>
    <row r="17" spans="1:19">
      <c r="K17" s="9"/>
    </row>
    <row r="18" spans="1:19">
      <c r="K18" s="9"/>
    </row>
    <row r="19" spans="1:19" s="10" customFormat="1" ht="11.4">
      <c r="A19" s="47" t="s">
        <v>9</v>
      </c>
      <c r="B19" s="47" t="s">
        <v>10</v>
      </c>
      <c r="C19" s="47" t="s">
        <v>11</v>
      </c>
      <c r="D19" s="47" t="s">
        <v>12</v>
      </c>
      <c r="E19" s="21" t="s">
        <v>13</v>
      </c>
      <c r="F19" s="21" t="s">
        <v>14</v>
      </c>
      <c r="G19" s="37" t="s">
        <v>15</v>
      </c>
      <c r="H19" s="21" t="s">
        <v>16</v>
      </c>
      <c r="I19" s="37" t="s">
        <v>17</v>
      </c>
      <c r="J19" s="21" t="s">
        <v>18</v>
      </c>
      <c r="K19" s="21" t="s">
        <v>19</v>
      </c>
      <c r="L19" s="40" t="s">
        <v>20</v>
      </c>
      <c r="M19" s="21" t="s">
        <v>21</v>
      </c>
      <c r="N19" s="21" t="s">
        <v>22</v>
      </c>
      <c r="O19" s="37" t="s">
        <v>23</v>
      </c>
      <c r="P19" s="21" t="s">
        <v>24</v>
      </c>
      <c r="Q19" s="37" t="s">
        <v>25</v>
      </c>
      <c r="R19" s="21" t="s">
        <v>26</v>
      </c>
      <c r="S19" s="37" t="s">
        <v>27</v>
      </c>
    </row>
    <row r="20" spans="1:19">
      <c r="A20" s="33" t="s">
        <v>33</v>
      </c>
      <c r="B20" s="33">
        <v>135</v>
      </c>
      <c r="C20" s="48">
        <v>1.2547879636128125</v>
      </c>
      <c r="D20" s="35">
        <v>5.3552299429460444E-2</v>
      </c>
      <c r="E20" s="17">
        <f>$E$9+C20*$E$10</f>
        <v>0.16038895367408154</v>
      </c>
      <c r="F20" s="16">
        <f t="shared" ref="F20:F83" si="0">IF(D20="NA","NA",D20-E20)</f>
        <v>-0.1068366542446211</v>
      </c>
      <c r="G20" s="36">
        <v>21509.813999999991</v>
      </c>
      <c r="H20" s="18">
        <f>G20*F20</f>
        <v>-2298.0365611841094</v>
      </c>
      <c r="I20" s="38">
        <v>8.2278149290001171E-2</v>
      </c>
      <c r="J20" s="17">
        <f>E20*(1-S20)+R20*S20</f>
        <v>0.15100355142435218</v>
      </c>
      <c r="K20" s="16">
        <f>IF(I20="NA","NA",I20-J20)</f>
        <v>-6.8725402134351007E-2</v>
      </c>
      <c r="L20" s="36">
        <v>19556.283171368566</v>
      </c>
      <c r="M20" s="18">
        <f>IF(K20="NA","NA",K20*L20)</f>
        <v>-1344.0134252055459</v>
      </c>
      <c r="N20" s="16">
        <f>1-S20</f>
        <v>0.90477534589758357</v>
      </c>
      <c r="O20" s="39">
        <v>0.40023555271842232</v>
      </c>
      <c r="P20" s="16">
        <f>$E$9+$E$11+VLOOKUP(O20,$K$10:$M$16,3)</f>
        <v>8.1600000000000006E-2</v>
      </c>
      <c r="Q20" s="35">
        <v>0.127194604424157</v>
      </c>
      <c r="R20" s="17">
        <f>IF($E$13="Yes",P20*(1-$E$14),P20*(1-Q20))</f>
        <v>6.1828320000000006E-2</v>
      </c>
      <c r="S20" s="39">
        <v>9.5224654102416484E-2</v>
      </c>
    </row>
    <row r="21" spans="1:19">
      <c r="A21" s="33" t="s">
        <v>34</v>
      </c>
      <c r="B21" s="33">
        <v>121</v>
      </c>
      <c r="C21" s="48">
        <v>1.1123296263061822</v>
      </c>
      <c r="D21" s="35">
        <v>8.2025252749082705E-2</v>
      </c>
      <c r="E21" s="17">
        <f t="shared" ref="E21:E84" si="1">$E$9+C21*$E$10</f>
        <v>0.14658474078906905</v>
      </c>
      <c r="F21" s="16">
        <f t="shared" si="0"/>
        <v>-6.4559488039986346E-2</v>
      </c>
      <c r="G21" s="36">
        <v>59568.959999999999</v>
      </c>
      <c r="H21" s="18">
        <f>G21*F21</f>
        <v>-3845.7415606744248</v>
      </c>
      <c r="I21" s="38">
        <v>6.9096087894993663E-2</v>
      </c>
      <c r="J21" s="17">
        <f>E21*(1-S21)+R21*S21</f>
        <v>0.13732685562511907</v>
      </c>
      <c r="K21" s="16">
        <f>IF(I21="NA","NA",I21-J21)</f>
        <v>-6.8230767730125402E-2</v>
      </c>
      <c r="L21" s="36">
        <v>65534.313473252318</v>
      </c>
      <c r="M21" s="18">
        <f>IF(K21="NA","NA",K21*L21)</f>
        <v>-4471.4565209467064</v>
      </c>
      <c r="N21" s="16">
        <f>1-S21</f>
        <v>0.89077069232324202</v>
      </c>
      <c r="O21" s="39">
        <v>0.31393640851117977</v>
      </c>
      <c r="P21" s="16">
        <f t="shared" ref="P21:P84" si="2">$E$9+$E$11+VLOOKUP(O21,$K$10:$M$16,3)</f>
        <v>8.1600000000000006E-2</v>
      </c>
      <c r="Q21" s="35">
        <v>0.11277188422392796</v>
      </c>
      <c r="R21" s="17">
        <f t="shared" ref="R21:R84" si="3">IF($E$13="Yes",P21*(1-$E$14),P21*(1-Q21))</f>
        <v>6.1828320000000006E-2</v>
      </c>
      <c r="S21" s="39">
        <v>0.10922930767675799</v>
      </c>
    </row>
    <row r="22" spans="1:19">
      <c r="A22" s="33" t="s">
        <v>35</v>
      </c>
      <c r="B22" s="33">
        <v>79</v>
      </c>
      <c r="C22" s="48">
        <v>1.2233884460533799</v>
      </c>
      <c r="D22" s="35">
        <v>-0.15666247139229039</v>
      </c>
      <c r="E22" s="17">
        <f t="shared" si="1"/>
        <v>0.15734634042257251</v>
      </c>
      <c r="F22" s="16">
        <f t="shared" si="0"/>
        <v>-0.3140088118148629</v>
      </c>
      <c r="G22" s="36">
        <v>76482.880000000048</v>
      </c>
      <c r="H22" s="18">
        <f t="shared" ref="H22:H85" si="4">G22*F22</f>
        <v>-24016.298272978758</v>
      </c>
      <c r="I22" s="38">
        <v>-9.663935833590015E-3</v>
      </c>
      <c r="J22" s="17">
        <f t="shared" ref="J22:J85" si="5">E22*(1-S22)+R22*S22</f>
        <v>0.1126672914372258</v>
      </c>
      <c r="K22" s="16">
        <f t="shared" ref="K22:K85" si="6">IF(I22="NA","NA",I22-J22)</f>
        <v>-0.12233122727081581</v>
      </c>
      <c r="L22" s="36">
        <v>294770.38493229897</v>
      </c>
      <c r="M22" s="18">
        <f t="shared" ref="M22:M85" si="7">IF(K22="NA","NA",K22*L22)</f>
        <v>-36059.622951858924</v>
      </c>
      <c r="N22" s="16">
        <f t="shared" ref="N22:N85" si="8">1-S22</f>
        <v>0.53224481843649774</v>
      </c>
      <c r="O22" s="39">
        <v>0.28647552976759216</v>
      </c>
      <c r="P22" s="16">
        <f t="shared" si="2"/>
        <v>8.1600000000000006E-2</v>
      </c>
      <c r="Q22" s="35">
        <v>6.709338193446035E-2</v>
      </c>
      <c r="R22" s="17">
        <f t="shared" si="3"/>
        <v>6.1828320000000006E-2</v>
      </c>
      <c r="S22" s="39">
        <v>0.46775518156350226</v>
      </c>
    </row>
    <row r="23" spans="1:19">
      <c r="A23" s="33" t="s">
        <v>36</v>
      </c>
      <c r="B23" s="33">
        <v>919</v>
      </c>
      <c r="C23" s="48">
        <v>0.86660992379781421</v>
      </c>
      <c r="D23" s="35">
        <v>8.8566372984093769E-2</v>
      </c>
      <c r="E23" s="17">
        <f t="shared" si="1"/>
        <v>0.1227745016160082</v>
      </c>
      <c r="F23" s="16">
        <f t="shared" si="0"/>
        <v>-3.4208128631914428E-2</v>
      </c>
      <c r="G23" s="36">
        <v>129943.35900000011</v>
      </c>
      <c r="H23" s="18">
        <f t="shared" si="4"/>
        <v>-4445.1191395350388</v>
      </c>
      <c r="I23" s="38">
        <v>9.1683519661327664E-2</v>
      </c>
      <c r="J23" s="17">
        <f t="shared" si="5"/>
        <v>0.11132138718872614</v>
      </c>
      <c r="K23" s="16">
        <f t="shared" si="6"/>
        <v>-1.9637867527398475E-2</v>
      </c>
      <c r="L23" s="36">
        <v>166181.21305872619</v>
      </c>
      <c r="M23" s="18">
        <f t="shared" si="7"/>
        <v>-3263.4446475896466</v>
      </c>
      <c r="N23" s="16">
        <f t="shared" si="8"/>
        <v>0.81207822830571286</v>
      </c>
      <c r="O23" s="39">
        <v>0.36060128693424526</v>
      </c>
      <c r="P23" s="16">
        <f t="shared" si="2"/>
        <v>8.1600000000000006E-2</v>
      </c>
      <c r="Q23" s="35">
        <v>0.14804160122210552</v>
      </c>
      <c r="R23" s="17">
        <f t="shared" si="3"/>
        <v>6.1828320000000006E-2</v>
      </c>
      <c r="S23" s="39">
        <v>0.18792177169428709</v>
      </c>
    </row>
    <row r="24" spans="1:19">
      <c r="A24" s="33" t="s">
        <v>37</v>
      </c>
      <c r="B24" s="33">
        <v>78</v>
      </c>
      <c r="C24" s="48">
        <v>1.2789712789022192</v>
      </c>
      <c r="D24" s="35">
        <v>6.9208326133765347E-2</v>
      </c>
      <c r="E24" s="17">
        <f t="shared" si="1"/>
        <v>0.16273231692562504</v>
      </c>
      <c r="F24" s="16">
        <f t="shared" si="0"/>
        <v>-9.352399079185969E-2</v>
      </c>
      <c r="G24" s="36">
        <v>301395.39799999981</v>
      </c>
      <c r="H24" s="18">
        <f t="shared" si="4"/>
        <v>-28187.700427260868</v>
      </c>
      <c r="I24" s="38">
        <v>4.084010427198001E-2</v>
      </c>
      <c r="J24" s="17">
        <f t="shared" si="5"/>
        <v>0.13136044680531272</v>
      </c>
      <c r="K24" s="16">
        <f t="shared" si="6"/>
        <v>-9.0520342533332715E-2</v>
      </c>
      <c r="L24" s="36">
        <v>455343.13093082065</v>
      </c>
      <c r="M24" s="18">
        <f t="shared" si="7"/>
        <v>-41217.81618205805</v>
      </c>
      <c r="N24" s="16">
        <f t="shared" si="8"/>
        <v>0.68909189847617136</v>
      </c>
      <c r="O24" s="39">
        <v>0.29067297300871758</v>
      </c>
      <c r="P24" s="16">
        <f t="shared" si="2"/>
        <v>8.1600000000000006E-2</v>
      </c>
      <c r="Q24" s="35">
        <v>0.13070032900243647</v>
      </c>
      <c r="R24" s="17">
        <f t="shared" si="3"/>
        <v>6.1828320000000006E-2</v>
      </c>
      <c r="S24" s="39">
        <v>0.31090810152382864</v>
      </c>
    </row>
    <row r="25" spans="1:19">
      <c r="A25" s="33" t="s">
        <v>38</v>
      </c>
      <c r="B25" s="33">
        <v>527</v>
      </c>
      <c r="C25" s="48">
        <v>1.4173247670951763</v>
      </c>
      <c r="D25" s="35">
        <v>6.2914896329149483E-2</v>
      </c>
      <c r="E25" s="17">
        <f t="shared" si="1"/>
        <v>0.17613876993152258</v>
      </c>
      <c r="F25" s="16">
        <f t="shared" si="0"/>
        <v>-0.1132238736023731</v>
      </c>
      <c r="G25" s="36">
        <v>165960.5849999999</v>
      </c>
      <c r="H25" s="18">
        <f t="shared" si="4"/>
        <v>-18790.700299015887</v>
      </c>
      <c r="I25" s="38">
        <v>4.5493523971652627E-2</v>
      </c>
      <c r="J25" s="17">
        <f t="shared" si="5"/>
        <v>0.15586380093899563</v>
      </c>
      <c r="K25" s="16">
        <f t="shared" si="6"/>
        <v>-0.110370276967343</v>
      </c>
      <c r="L25" s="36">
        <v>215016.83327411604</v>
      </c>
      <c r="M25" s="18">
        <f t="shared" si="7"/>
        <v>-23731.4674411052</v>
      </c>
      <c r="N25" s="16">
        <f t="shared" si="8"/>
        <v>0.82263241020683031</v>
      </c>
      <c r="O25" s="39">
        <v>0.32579303548975225</v>
      </c>
      <c r="P25" s="16">
        <f t="shared" si="2"/>
        <v>8.1600000000000006E-2</v>
      </c>
      <c r="Q25" s="35">
        <v>0.15257403759395338</v>
      </c>
      <c r="R25" s="17">
        <f t="shared" si="3"/>
        <v>6.1828320000000006E-2</v>
      </c>
      <c r="S25" s="39">
        <v>0.17736758979316972</v>
      </c>
    </row>
    <row r="26" spans="1:19">
      <c r="A26" s="33" t="s">
        <v>39</v>
      </c>
      <c r="B26" s="33">
        <v>459</v>
      </c>
      <c r="C26" s="48">
        <v>0.79535182530933479</v>
      </c>
      <c r="D26" s="35">
        <v>6.4602049597983239E-3</v>
      </c>
      <c r="E26" s="17">
        <f t="shared" si="1"/>
        <v>0.11586959187247454</v>
      </c>
      <c r="F26" s="16">
        <f t="shared" si="0"/>
        <v>-0.10940938691267622</v>
      </c>
      <c r="G26" s="36">
        <v>69728835.200000003</v>
      </c>
      <c r="H26" s="18">
        <f t="shared" si="4"/>
        <v>-7628989.1093670372</v>
      </c>
      <c r="I26" s="38">
        <v>2.3954340358817551E-5</v>
      </c>
      <c r="J26" s="17">
        <f t="shared" si="5"/>
        <v>7.6131880597638493E-2</v>
      </c>
      <c r="K26" s="16">
        <f t="shared" si="6"/>
        <v>-7.6107926257279676E-2</v>
      </c>
      <c r="L26" s="36">
        <v>8249116.0055208243</v>
      </c>
      <c r="M26" s="18">
        <f t="shared" si="7"/>
        <v>-627823.11263592436</v>
      </c>
      <c r="N26" s="16">
        <f t="shared" si="8"/>
        <v>0.33632837785353775</v>
      </c>
      <c r="O26" s="39">
        <v>0.20863170601303069</v>
      </c>
      <c r="P26" s="16">
        <f t="shared" si="2"/>
        <v>7.3899999999999993E-2</v>
      </c>
      <c r="Q26" s="35">
        <v>0.20868192176542699</v>
      </c>
      <c r="R26" s="17">
        <f t="shared" si="3"/>
        <v>5.599403E-2</v>
      </c>
      <c r="S26" s="39">
        <v>0.66367162214646225</v>
      </c>
    </row>
    <row r="27" spans="1:19">
      <c r="A27" s="33" t="s">
        <v>40</v>
      </c>
      <c r="B27" s="33">
        <v>91</v>
      </c>
      <c r="C27" s="48">
        <v>0.80121147478324095</v>
      </c>
      <c r="D27" s="35">
        <v>0.10059168705171492</v>
      </c>
      <c r="E27" s="17">
        <f t="shared" si="1"/>
        <v>0.11643739190649605</v>
      </c>
      <c r="F27" s="16">
        <f t="shared" si="0"/>
        <v>-1.5845704854781123E-2</v>
      </c>
      <c r="G27" s="36">
        <v>289059.90000000002</v>
      </c>
      <c r="H27" s="18">
        <f t="shared" si="4"/>
        <v>-4580.357860752546</v>
      </c>
      <c r="I27" s="38">
        <v>3.6538443659726749E-5</v>
      </c>
      <c r="J27" s="17">
        <f t="shared" si="5"/>
        <v>7.0936584652915705E-2</v>
      </c>
      <c r="K27" s="16">
        <f t="shared" si="6"/>
        <v>-7.0900046209255982E-2</v>
      </c>
      <c r="L27" s="36">
        <v>1070917.9457244317</v>
      </c>
      <c r="M27" s="18">
        <f t="shared" si="7"/>
        <v>-75928.13183818369</v>
      </c>
      <c r="N27" s="16">
        <f t="shared" si="8"/>
        <v>0.1667903213684212</v>
      </c>
      <c r="O27" s="39">
        <v>0.27187092793238393</v>
      </c>
      <c r="P27" s="16">
        <f t="shared" si="2"/>
        <v>8.1600000000000006E-2</v>
      </c>
      <c r="Q27" s="35">
        <v>0.16118694622192645</v>
      </c>
      <c r="R27" s="17">
        <f t="shared" si="3"/>
        <v>6.1828320000000006E-2</v>
      </c>
      <c r="S27" s="39">
        <v>0.8332096786315788</v>
      </c>
    </row>
    <row r="28" spans="1:19">
      <c r="A28" s="33" t="s">
        <v>41</v>
      </c>
      <c r="B28" s="33">
        <v>123</v>
      </c>
      <c r="C28" s="48">
        <v>1.0021898985010138</v>
      </c>
      <c r="D28" s="35">
        <v>0.19818142857390875</v>
      </c>
      <c r="E28" s="17">
        <f t="shared" si="1"/>
        <v>0.13591220116474823</v>
      </c>
      <c r="F28" s="16">
        <f t="shared" si="0"/>
        <v>6.2269227409160521E-2</v>
      </c>
      <c r="G28" s="36">
        <v>132487.50999999998</v>
      </c>
      <c r="H28" s="18">
        <f t="shared" si="4"/>
        <v>8249.8948890634274</v>
      </c>
      <c r="I28" s="38">
        <v>0.30977782788530384</v>
      </c>
      <c r="J28" s="17">
        <f t="shared" si="5"/>
        <v>0.13440300188208862</v>
      </c>
      <c r="K28" s="16">
        <f t="shared" si="6"/>
        <v>0.17537482600321522</v>
      </c>
      <c r="L28" s="36">
        <v>92031.809529704537</v>
      </c>
      <c r="M28" s="18">
        <f t="shared" si="7"/>
        <v>16140.062583032977</v>
      </c>
      <c r="N28" s="16">
        <f t="shared" si="8"/>
        <v>0.97962850678269087</v>
      </c>
      <c r="O28" s="39">
        <v>0.28324904040872662</v>
      </c>
      <c r="P28" s="16">
        <f t="shared" si="2"/>
        <v>8.1600000000000006E-2</v>
      </c>
      <c r="Q28" s="35">
        <v>0.18212958937393456</v>
      </c>
      <c r="R28" s="17">
        <f t="shared" si="3"/>
        <v>6.1828320000000006E-2</v>
      </c>
      <c r="S28" s="39">
        <v>2.0371493217309099E-2</v>
      </c>
    </row>
    <row r="29" spans="1:19">
      <c r="A29" s="33" t="s">
        <v>42</v>
      </c>
      <c r="B29" s="33">
        <v>40</v>
      </c>
      <c r="C29" s="48">
        <v>0.51345457370936376</v>
      </c>
      <c r="D29" s="35">
        <v>0.17513308675301217</v>
      </c>
      <c r="E29" s="17">
        <f t="shared" si="1"/>
        <v>8.8553748192437359E-2</v>
      </c>
      <c r="F29" s="16">
        <f t="shared" si="0"/>
        <v>8.6579338560574814E-2</v>
      </c>
      <c r="G29" s="36">
        <v>16541.466</v>
      </c>
      <c r="H29" s="18">
        <f t="shared" si="4"/>
        <v>1432.1491851022372</v>
      </c>
      <c r="I29" s="38">
        <v>0.26058362060164952</v>
      </c>
      <c r="J29" s="17">
        <f t="shared" si="5"/>
        <v>8.7301588292940976E-2</v>
      </c>
      <c r="K29" s="16">
        <f t="shared" si="6"/>
        <v>0.17328203230870853</v>
      </c>
      <c r="L29" s="36">
        <v>13846.903278585985</v>
      </c>
      <c r="M29" s="18">
        <f t="shared" si="7"/>
        <v>2399.4195412954987</v>
      </c>
      <c r="N29" s="16">
        <f t="shared" si="8"/>
        <v>0.95314724649198679</v>
      </c>
      <c r="O29" s="39">
        <v>0.26673936572016282</v>
      </c>
      <c r="P29" s="16">
        <f t="shared" si="2"/>
        <v>8.1600000000000006E-2</v>
      </c>
      <c r="Q29" s="35">
        <v>0.15832029926749444</v>
      </c>
      <c r="R29" s="17">
        <f t="shared" si="3"/>
        <v>6.1828320000000006E-2</v>
      </c>
      <c r="S29" s="39">
        <v>4.685275350801317E-2</v>
      </c>
    </row>
    <row r="30" spans="1:19">
      <c r="A30" s="33" t="s">
        <v>43</v>
      </c>
      <c r="B30" s="33">
        <v>60</v>
      </c>
      <c r="C30" s="48">
        <v>1.1093422508494308</v>
      </c>
      <c r="D30" s="35">
        <v>8.563928088618955E-2</v>
      </c>
      <c r="E30" s="17">
        <f t="shared" si="1"/>
        <v>0.14629526410730986</v>
      </c>
      <c r="F30" s="16">
        <f t="shared" si="0"/>
        <v>-6.0655983221120313E-2</v>
      </c>
      <c r="G30" s="36">
        <v>18137.879999999997</v>
      </c>
      <c r="H30" s="18">
        <f t="shared" si="4"/>
        <v>-1100.1709449466935</v>
      </c>
      <c r="I30" s="38">
        <v>7.7822743386878668E-2</v>
      </c>
      <c r="J30" s="17">
        <f t="shared" si="5"/>
        <v>0.12905803071286956</v>
      </c>
      <c r="K30" s="16">
        <f t="shared" si="6"/>
        <v>-5.1235287325990891E-2</v>
      </c>
      <c r="L30" s="36">
        <v>19760.438419598788</v>
      </c>
      <c r="M30" s="18">
        <f t="shared" si="7"/>
        <v>-1012.4317401156933</v>
      </c>
      <c r="N30" s="16">
        <f t="shared" si="8"/>
        <v>0.7959292409993961</v>
      </c>
      <c r="O30" s="39">
        <v>0.36021435634007959</v>
      </c>
      <c r="P30" s="16">
        <f t="shared" si="2"/>
        <v>8.1600000000000006E-2</v>
      </c>
      <c r="Q30" s="35">
        <v>0.14611104286060103</v>
      </c>
      <c r="R30" s="17">
        <f t="shared" si="3"/>
        <v>6.1828320000000006E-2</v>
      </c>
      <c r="S30" s="39">
        <v>0.20407075900060387</v>
      </c>
    </row>
    <row r="31" spans="1:19">
      <c r="A31" s="33" t="s">
        <v>44</v>
      </c>
      <c r="B31" s="33">
        <v>434</v>
      </c>
      <c r="C31" s="48">
        <v>0.99253385390980198</v>
      </c>
      <c r="D31" s="35">
        <v>6.2724509268823919E-2</v>
      </c>
      <c r="E31" s="17">
        <f t="shared" si="1"/>
        <v>0.13497653044385982</v>
      </c>
      <c r="F31" s="16">
        <f t="shared" si="0"/>
        <v>-7.2252021175035902E-2</v>
      </c>
      <c r="G31" s="36">
        <v>430905.37199999986</v>
      </c>
      <c r="H31" s="18">
        <f t="shared" si="4"/>
        <v>-31133.784062180712</v>
      </c>
      <c r="I31" s="38">
        <v>9.1782624610260276E-4</v>
      </c>
      <c r="J31" s="17">
        <f t="shared" si="5"/>
        <v>8.3728129015162633E-2</v>
      </c>
      <c r="K31" s="16">
        <f t="shared" si="6"/>
        <v>-8.2810302769060026E-2</v>
      </c>
      <c r="L31" s="36">
        <v>1338972.0301849621</v>
      </c>
      <c r="M31" s="18">
        <f t="shared" si="7"/>
        <v>-110880.67921891969</v>
      </c>
      <c r="N31" s="16">
        <f t="shared" si="8"/>
        <v>0.29938953915995525</v>
      </c>
      <c r="O31" s="39">
        <v>0.36678760876347843</v>
      </c>
      <c r="P31" s="16">
        <f t="shared" si="2"/>
        <v>8.1600000000000006E-2</v>
      </c>
      <c r="Q31" s="35">
        <v>0.13779973863057404</v>
      </c>
      <c r="R31" s="17">
        <f t="shared" si="3"/>
        <v>6.1828320000000006E-2</v>
      </c>
      <c r="S31" s="39">
        <v>0.70061046084004475</v>
      </c>
    </row>
    <row r="32" spans="1:19">
      <c r="A32" s="33" t="s">
        <v>45</v>
      </c>
      <c r="B32" s="33">
        <v>250</v>
      </c>
      <c r="C32" s="48">
        <v>1.1459577381297767</v>
      </c>
      <c r="D32" s="35">
        <v>0.10423352319631934</v>
      </c>
      <c r="E32" s="17">
        <f t="shared" si="1"/>
        <v>0.14984330482477537</v>
      </c>
      <c r="F32" s="16">
        <f t="shared" si="0"/>
        <v>-4.5609781628456025E-2</v>
      </c>
      <c r="G32" s="36">
        <v>47603.802000000018</v>
      </c>
      <c r="H32" s="18">
        <f t="shared" si="4"/>
        <v>-2171.1990139042591</v>
      </c>
      <c r="I32" s="38">
        <v>8.1444255130831866E-2</v>
      </c>
      <c r="J32" s="17">
        <f t="shared" si="5"/>
        <v>0.13297389818630245</v>
      </c>
      <c r="K32" s="16">
        <f t="shared" si="6"/>
        <v>-5.1529643055470586E-2</v>
      </c>
      <c r="L32" s="36">
        <v>62267.927364491872</v>
      </c>
      <c r="M32" s="18">
        <f t="shared" si="7"/>
        <v>-3208.6440708962355</v>
      </c>
      <c r="N32" s="16">
        <f t="shared" si="8"/>
        <v>0.80833483443691556</v>
      </c>
      <c r="O32" s="39">
        <v>0.33883265327838469</v>
      </c>
      <c r="P32" s="16">
        <f t="shared" si="2"/>
        <v>8.1600000000000006E-2</v>
      </c>
      <c r="Q32" s="35">
        <v>0.16533151763699711</v>
      </c>
      <c r="R32" s="17">
        <f t="shared" si="3"/>
        <v>6.1828320000000006E-2</v>
      </c>
      <c r="S32" s="39">
        <v>0.19166516556308447</v>
      </c>
    </row>
    <row r="33" spans="1:19">
      <c r="A33" s="33" t="s">
        <v>46</v>
      </c>
      <c r="B33" s="33">
        <v>313</v>
      </c>
      <c r="C33" s="48">
        <v>0.96971792976662508</v>
      </c>
      <c r="D33" s="35">
        <v>4.3417957680309704E-2</v>
      </c>
      <c r="E33" s="17">
        <f t="shared" si="1"/>
        <v>0.13276566739438597</v>
      </c>
      <c r="F33" s="16">
        <f t="shared" si="0"/>
        <v>-8.9347709714076268E-2</v>
      </c>
      <c r="G33" s="36">
        <v>33258.75</v>
      </c>
      <c r="H33" s="18">
        <f t="shared" si="4"/>
        <v>-2971.5931404530343</v>
      </c>
      <c r="I33" s="38">
        <v>6.5912116840457113E-2</v>
      </c>
      <c r="J33" s="17">
        <f t="shared" si="5"/>
        <v>0.12489084487527508</v>
      </c>
      <c r="K33" s="16">
        <f t="shared" si="6"/>
        <v>-5.8978728034817962E-2</v>
      </c>
      <c r="L33" s="36">
        <v>34550.997118705709</v>
      </c>
      <c r="M33" s="18">
        <f t="shared" si="7"/>
        <v>-2037.7738623959231</v>
      </c>
      <c r="N33" s="16">
        <f t="shared" si="8"/>
        <v>0.8889890472598343</v>
      </c>
      <c r="O33" s="39">
        <v>0.37651519777209974</v>
      </c>
      <c r="P33" s="16">
        <f t="shared" si="2"/>
        <v>8.1600000000000006E-2</v>
      </c>
      <c r="Q33" s="35">
        <v>0.11708824353932412</v>
      </c>
      <c r="R33" s="17">
        <f t="shared" si="3"/>
        <v>6.1828320000000006E-2</v>
      </c>
      <c r="S33" s="39">
        <v>0.1110109527401657</v>
      </c>
    </row>
    <row r="34" spans="1:19">
      <c r="A34" s="33" t="s">
        <v>47</v>
      </c>
      <c r="B34" s="33">
        <v>33</v>
      </c>
      <c r="C34" s="48">
        <v>1.1116591106928237</v>
      </c>
      <c r="D34" s="35">
        <v>-2.3837681220523897E-2</v>
      </c>
      <c r="E34" s="17">
        <f t="shared" si="1"/>
        <v>0.14651976782613463</v>
      </c>
      <c r="F34" s="16">
        <f t="shared" si="0"/>
        <v>-0.17035744904665853</v>
      </c>
      <c r="G34" s="36">
        <v>22010.61399999999</v>
      </c>
      <c r="H34" s="18">
        <f t="shared" si="4"/>
        <v>-3749.6720529906675</v>
      </c>
      <c r="I34" s="38">
        <v>2.8016186967770373E-2</v>
      </c>
      <c r="J34" s="17">
        <f t="shared" si="5"/>
        <v>0.12365771352739316</v>
      </c>
      <c r="K34" s="16">
        <f t="shared" si="6"/>
        <v>-9.5641526559622783E-2</v>
      </c>
      <c r="L34" s="36">
        <v>23198.449489015857</v>
      </c>
      <c r="M34" s="18">
        <f t="shared" si="7"/>
        <v>-2218.7351229457777</v>
      </c>
      <c r="N34" s="16">
        <f t="shared" si="8"/>
        <v>0.73005474713721263</v>
      </c>
      <c r="O34" s="39">
        <v>0.28911382320393403</v>
      </c>
      <c r="P34" s="16">
        <f t="shared" si="2"/>
        <v>8.1600000000000006E-2</v>
      </c>
      <c r="Q34" s="35">
        <v>9.3067838664881178E-2</v>
      </c>
      <c r="R34" s="17">
        <f t="shared" si="3"/>
        <v>6.1828320000000006E-2</v>
      </c>
      <c r="S34" s="39">
        <v>0.26994525286278737</v>
      </c>
    </row>
    <row r="35" spans="1:19">
      <c r="A35" s="33" t="s">
        <v>48</v>
      </c>
      <c r="B35" s="33">
        <v>691</v>
      </c>
      <c r="C35" s="48">
        <v>1.1398696931998886</v>
      </c>
      <c r="D35" s="35">
        <v>0.1196621961665932</v>
      </c>
      <c r="E35" s="17">
        <f t="shared" si="1"/>
        <v>0.14925337327106919</v>
      </c>
      <c r="F35" s="16">
        <f t="shared" si="0"/>
        <v>-2.9591177104475994E-2</v>
      </c>
      <c r="G35" s="36">
        <v>419357.11199999996</v>
      </c>
      <c r="H35" s="18">
        <f t="shared" si="4"/>
        <v>-12409.270571213574</v>
      </c>
      <c r="I35" s="38">
        <v>9.9702444278523344E-2</v>
      </c>
      <c r="J35" s="17">
        <f t="shared" si="5"/>
        <v>0.12708100733194311</v>
      </c>
      <c r="K35" s="16">
        <f t="shared" si="6"/>
        <v>-2.7378563053419763E-2</v>
      </c>
      <c r="L35" s="36">
        <v>575937.42120315391</v>
      </c>
      <c r="M35" s="18">
        <f t="shared" si="7"/>
        <v>-15768.339001234526</v>
      </c>
      <c r="N35" s="16">
        <f t="shared" si="8"/>
        <v>0.7463843016443048</v>
      </c>
      <c r="O35" s="39">
        <v>0.32420851391027694</v>
      </c>
      <c r="P35" s="16">
        <f t="shared" si="2"/>
        <v>8.1600000000000006E-2</v>
      </c>
      <c r="Q35" s="35">
        <v>0.15624620762814606</v>
      </c>
      <c r="R35" s="17">
        <f t="shared" si="3"/>
        <v>6.1828320000000006E-2</v>
      </c>
      <c r="S35" s="39">
        <v>0.25361569835569514</v>
      </c>
    </row>
    <row r="36" spans="1:19">
      <c r="A36" s="33" t="s">
        <v>49</v>
      </c>
      <c r="B36" s="33">
        <v>34</v>
      </c>
      <c r="C36" s="48">
        <v>1.1618351344221871</v>
      </c>
      <c r="D36" s="35">
        <v>0.18123184645072127</v>
      </c>
      <c r="E36" s="17">
        <f t="shared" si="1"/>
        <v>0.15138182452550991</v>
      </c>
      <c r="F36" s="16">
        <f t="shared" si="0"/>
        <v>2.9850021925211356E-2</v>
      </c>
      <c r="G36" s="36">
        <v>34876.100000000006</v>
      </c>
      <c r="H36" s="18">
        <f t="shared" si="4"/>
        <v>1041.0523496658639</v>
      </c>
      <c r="I36" s="38">
        <v>0.1460134959128794</v>
      </c>
      <c r="J36" s="17">
        <f t="shared" si="5"/>
        <v>0.13230832091607181</v>
      </c>
      <c r="K36" s="16">
        <f t="shared" si="6"/>
        <v>1.3705174996807595E-2</v>
      </c>
      <c r="L36" s="36">
        <v>49271.789921887728</v>
      </c>
      <c r="M36" s="18">
        <f t="shared" si="7"/>
        <v>675.27850328541217</v>
      </c>
      <c r="N36" s="16">
        <f t="shared" si="8"/>
        <v>0.78701555332203788</v>
      </c>
      <c r="O36" s="39">
        <v>0.28391941260446357</v>
      </c>
      <c r="P36" s="16">
        <f t="shared" si="2"/>
        <v>8.1600000000000006E-2</v>
      </c>
      <c r="Q36" s="35">
        <v>0.19579129459359629</v>
      </c>
      <c r="R36" s="17">
        <f t="shared" si="3"/>
        <v>6.1828320000000006E-2</v>
      </c>
      <c r="S36" s="39">
        <v>0.21298444667796215</v>
      </c>
    </row>
    <row r="37" spans="1:19">
      <c r="A37" s="33" t="s">
        <v>50</v>
      </c>
      <c r="B37" s="33">
        <v>625</v>
      </c>
      <c r="C37" s="48">
        <v>1.0642213307709947</v>
      </c>
      <c r="D37" s="35">
        <v>0.21683723938218075</v>
      </c>
      <c r="E37" s="17">
        <f t="shared" si="1"/>
        <v>0.14192304695170938</v>
      </c>
      <c r="F37" s="16">
        <f t="shared" si="0"/>
        <v>7.4914192430471371E-2</v>
      </c>
      <c r="G37" s="36">
        <v>180289.092</v>
      </c>
      <c r="H37" s="18">
        <f t="shared" si="4"/>
        <v>13506.211731202957</v>
      </c>
      <c r="I37" s="38">
        <v>0.19826880441472011</v>
      </c>
      <c r="J37" s="17">
        <f t="shared" si="5"/>
        <v>0.1299792119291899</v>
      </c>
      <c r="K37" s="16">
        <f t="shared" si="6"/>
        <v>6.8289592485530209E-2</v>
      </c>
      <c r="L37" s="36">
        <v>235063.61185432723</v>
      </c>
      <c r="M37" s="18">
        <f t="shared" si="7"/>
        <v>16052.398261708855</v>
      </c>
      <c r="N37" s="16">
        <f t="shared" si="8"/>
        <v>0.85087863487292192</v>
      </c>
      <c r="O37" s="39">
        <v>0.32871841733199164</v>
      </c>
      <c r="P37" s="16">
        <f t="shared" si="2"/>
        <v>8.1600000000000006E-2</v>
      </c>
      <c r="Q37" s="35">
        <v>0.1643211100069138</v>
      </c>
      <c r="R37" s="17">
        <f t="shared" si="3"/>
        <v>6.1828320000000006E-2</v>
      </c>
      <c r="S37" s="39">
        <v>0.14912136512707808</v>
      </c>
    </row>
    <row r="38" spans="1:19">
      <c r="A38" s="33" t="s">
        <v>51</v>
      </c>
      <c r="B38" s="33">
        <v>93</v>
      </c>
      <c r="C38" s="48">
        <v>0.86339721637075073</v>
      </c>
      <c r="D38" s="35">
        <v>0.31850208007952746</v>
      </c>
      <c r="E38" s="17">
        <f t="shared" si="1"/>
        <v>0.12246319026632575</v>
      </c>
      <c r="F38" s="16">
        <f t="shared" si="0"/>
        <v>0.19603888981320172</v>
      </c>
      <c r="G38" s="36">
        <v>170257.67299999998</v>
      </c>
      <c r="H38" s="18">
        <f t="shared" si="4"/>
        <v>33377.125197099129</v>
      </c>
      <c r="I38" s="38">
        <v>0.36708044975999199</v>
      </c>
      <c r="J38" s="17">
        <f t="shared" si="5"/>
        <v>0.10992125992992158</v>
      </c>
      <c r="K38" s="16">
        <f t="shared" si="6"/>
        <v>0.25715918983007041</v>
      </c>
      <c r="L38" s="36">
        <v>191212.86166403964</v>
      </c>
      <c r="M38" s="18">
        <f t="shared" si="7"/>
        <v>49172.14459061376</v>
      </c>
      <c r="N38" s="16">
        <f t="shared" si="8"/>
        <v>0.79315647446236115</v>
      </c>
      <c r="O38" s="39">
        <v>0.41318238093137843</v>
      </c>
      <c r="P38" s="16">
        <f t="shared" si="2"/>
        <v>8.1600000000000006E-2</v>
      </c>
      <c r="Q38" s="35">
        <v>0.16735224114793509</v>
      </c>
      <c r="R38" s="17">
        <f t="shared" si="3"/>
        <v>6.1828320000000006E-2</v>
      </c>
      <c r="S38" s="39">
        <v>0.20684352553763879</v>
      </c>
    </row>
    <row r="39" spans="1:19">
      <c r="A39" s="33" t="s">
        <v>52</v>
      </c>
      <c r="B39" s="33">
        <v>548</v>
      </c>
      <c r="C39" s="48">
        <v>1.0493029605957931</v>
      </c>
      <c r="D39" s="35">
        <v>0.1731101187368479</v>
      </c>
      <c r="E39" s="17">
        <f t="shared" si="1"/>
        <v>0.14047745688173235</v>
      </c>
      <c r="F39" s="16">
        <f t="shared" si="0"/>
        <v>3.2632661855115541E-2</v>
      </c>
      <c r="G39" s="36">
        <v>114730.01199999996</v>
      </c>
      <c r="H39" s="18">
        <f t="shared" si="4"/>
        <v>3743.9456862293468</v>
      </c>
      <c r="I39" s="38">
        <v>0.16560795920641055</v>
      </c>
      <c r="J39" s="17">
        <f t="shared" si="5"/>
        <v>0.13342821856699222</v>
      </c>
      <c r="K39" s="16">
        <f t="shared" si="6"/>
        <v>3.2179740639418336E-2</v>
      </c>
      <c r="L39" s="36">
        <v>123992.77090126378</v>
      </c>
      <c r="M39" s="18">
        <f t="shared" si="7"/>
        <v>3990.0552087654855</v>
      </c>
      <c r="N39" s="16">
        <f t="shared" si="8"/>
        <v>0.91037106579643301</v>
      </c>
      <c r="O39" s="39">
        <v>0.36002989584654765</v>
      </c>
      <c r="P39" s="16">
        <f t="shared" si="2"/>
        <v>8.1600000000000006E-2</v>
      </c>
      <c r="Q39" s="35">
        <v>0.13557720392880895</v>
      </c>
      <c r="R39" s="17">
        <f t="shared" si="3"/>
        <v>6.1828320000000006E-2</v>
      </c>
      <c r="S39" s="39">
        <v>8.9628934203567032E-2</v>
      </c>
    </row>
    <row r="40" spans="1:19">
      <c r="A40" s="33" t="s">
        <v>53</v>
      </c>
      <c r="B40" s="33">
        <v>220</v>
      </c>
      <c r="C40" s="48">
        <v>1.2798842768636391</v>
      </c>
      <c r="D40" s="35">
        <v>0.1145710007062283</v>
      </c>
      <c r="E40" s="17">
        <f t="shared" si="1"/>
        <v>0.16282078642808662</v>
      </c>
      <c r="F40" s="16">
        <f t="shared" si="0"/>
        <v>-4.8249785721858313E-2</v>
      </c>
      <c r="G40" s="36">
        <v>362517.37999999971</v>
      </c>
      <c r="H40" s="18">
        <f t="shared" si="4"/>
        <v>-17491.385905449471</v>
      </c>
      <c r="I40" s="38">
        <v>0.1015350310540629</v>
      </c>
      <c r="J40" s="17">
        <f t="shared" si="5"/>
        <v>0.1465429608084681</v>
      </c>
      <c r="K40" s="16">
        <f t="shared" si="6"/>
        <v>-4.5007929754405193E-2</v>
      </c>
      <c r="L40" s="36">
        <v>455878.45574130688</v>
      </c>
      <c r="M40" s="18">
        <f t="shared" si="7"/>
        <v>-20518.145512551459</v>
      </c>
      <c r="N40" s="16">
        <f t="shared" si="8"/>
        <v>0.83882138742289858</v>
      </c>
      <c r="O40" s="39">
        <v>0.30759855283943305</v>
      </c>
      <c r="P40" s="16">
        <f t="shared" si="2"/>
        <v>8.1600000000000006E-2</v>
      </c>
      <c r="Q40" s="35">
        <v>0.14733906468781949</v>
      </c>
      <c r="R40" s="17">
        <f t="shared" si="3"/>
        <v>6.1828320000000006E-2</v>
      </c>
      <c r="S40" s="39">
        <v>0.16117861257710139</v>
      </c>
    </row>
    <row r="41" spans="1:19">
      <c r="A41" s="33" t="s">
        <v>54</v>
      </c>
      <c r="B41" s="33">
        <v>546</v>
      </c>
      <c r="C41" s="48">
        <v>1.0919994363561338</v>
      </c>
      <c r="D41" s="35">
        <v>5.6652348920784155E-2</v>
      </c>
      <c r="E41" s="17">
        <f t="shared" si="1"/>
        <v>0.14461474538290936</v>
      </c>
      <c r="F41" s="16">
        <f t="shared" si="0"/>
        <v>-8.7962396462125197E-2</v>
      </c>
      <c r="G41" s="36">
        <v>451385.99699999951</v>
      </c>
      <c r="H41" s="18">
        <f t="shared" si="4"/>
        <v>-39704.994025565611</v>
      </c>
      <c r="I41" s="38">
        <v>5.4976704478209612E-2</v>
      </c>
      <c r="J41" s="17">
        <f t="shared" si="5"/>
        <v>0.11870715187123937</v>
      </c>
      <c r="K41" s="16">
        <f t="shared" si="6"/>
        <v>-6.3730447393029757E-2</v>
      </c>
      <c r="L41" s="36">
        <v>570164.79238634871</v>
      </c>
      <c r="M41" s="18">
        <f t="shared" si="7"/>
        <v>-36336.857306535931</v>
      </c>
      <c r="N41" s="16">
        <f t="shared" si="8"/>
        <v>0.68705505290462243</v>
      </c>
      <c r="O41" s="39">
        <v>0.29818857928992504</v>
      </c>
      <c r="P41" s="16">
        <f t="shared" si="2"/>
        <v>8.1600000000000006E-2</v>
      </c>
      <c r="Q41" s="35">
        <v>0.14329427979751941</v>
      </c>
      <c r="R41" s="17">
        <f t="shared" si="3"/>
        <v>6.1828320000000006E-2</v>
      </c>
      <c r="S41" s="39">
        <v>0.31294494709537762</v>
      </c>
    </row>
    <row r="42" spans="1:19">
      <c r="A42" s="33" t="s">
        <v>55</v>
      </c>
      <c r="B42" s="33">
        <v>204</v>
      </c>
      <c r="C42" s="48">
        <v>0.89025268085378773</v>
      </c>
      <c r="D42" s="35">
        <v>0.11968013730508786</v>
      </c>
      <c r="E42" s="17">
        <f t="shared" si="1"/>
        <v>0.12506548477473203</v>
      </c>
      <c r="F42" s="16">
        <f t="shared" si="0"/>
        <v>-5.3853474696441694E-3</v>
      </c>
      <c r="G42" s="36">
        <v>536286.60900000017</v>
      </c>
      <c r="H42" s="18">
        <f t="shared" si="4"/>
        <v>-2888.0897327822031</v>
      </c>
      <c r="I42" s="38">
        <v>9.1468087212052684E-2</v>
      </c>
      <c r="J42" s="17">
        <f t="shared" si="5"/>
        <v>9.1915438354713441E-2</v>
      </c>
      <c r="K42" s="16">
        <f t="shared" si="6"/>
        <v>-4.4735114266075682E-4</v>
      </c>
      <c r="L42" s="36">
        <v>1038655.5361770864</v>
      </c>
      <c r="M42" s="18">
        <f t="shared" si="7"/>
        <v>-464.64374093974067</v>
      </c>
      <c r="N42" s="16">
        <f t="shared" si="8"/>
        <v>0.47578221544074484</v>
      </c>
      <c r="O42" s="39">
        <v>0.2567368687265647</v>
      </c>
      <c r="P42" s="16">
        <f t="shared" si="2"/>
        <v>8.1600000000000006E-2</v>
      </c>
      <c r="Q42" s="35">
        <v>0.13525845851433821</v>
      </c>
      <c r="R42" s="17">
        <f t="shared" si="3"/>
        <v>6.1828320000000006E-2</v>
      </c>
      <c r="S42" s="39">
        <v>0.52421778455925516</v>
      </c>
    </row>
    <row r="43" spans="1:19">
      <c r="A43" s="33" t="s">
        <v>56</v>
      </c>
      <c r="B43" s="33">
        <v>304</v>
      </c>
      <c r="C43" s="48">
        <v>1.4369095867810762</v>
      </c>
      <c r="D43" s="35">
        <v>1.3032951375137608E-2</v>
      </c>
      <c r="E43" s="17">
        <f t="shared" si="1"/>
        <v>0.17803653895908628</v>
      </c>
      <c r="F43" s="16">
        <f t="shared" si="0"/>
        <v>-0.16500358758394867</v>
      </c>
      <c r="G43" s="36">
        <v>67991.123000000007</v>
      </c>
      <c r="H43" s="18">
        <f t="shared" si="4"/>
        <v>-11218.779218861528</v>
      </c>
      <c r="I43" s="38">
        <v>4.252038302126282E-2</v>
      </c>
      <c r="J43" s="17">
        <f t="shared" si="5"/>
        <v>0.17346020430103634</v>
      </c>
      <c r="K43" s="16">
        <f t="shared" si="6"/>
        <v>-0.13093982127977352</v>
      </c>
      <c r="L43" s="36">
        <v>73954.514213701274</v>
      </c>
      <c r="M43" s="18">
        <f t="shared" si="7"/>
        <v>-9683.5908739745155</v>
      </c>
      <c r="N43" s="16">
        <f t="shared" si="8"/>
        <v>0.9606195267508475</v>
      </c>
      <c r="O43" s="39">
        <v>0.39039658406461963</v>
      </c>
      <c r="P43" s="16">
        <f t="shared" si="2"/>
        <v>8.1600000000000006E-2</v>
      </c>
      <c r="Q43" s="35">
        <v>6.448525279624602E-2</v>
      </c>
      <c r="R43" s="17">
        <f t="shared" si="3"/>
        <v>6.1828320000000006E-2</v>
      </c>
      <c r="S43" s="39">
        <v>3.9380473249152496E-2</v>
      </c>
    </row>
    <row r="44" spans="1:19">
      <c r="A44" s="33" t="s">
        <v>57</v>
      </c>
      <c r="B44" s="33">
        <v>701</v>
      </c>
      <c r="C44" s="48">
        <v>0.94188893840474441</v>
      </c>
      <c r="D44" s="35">
        <v>9.4285778968294764E-2</v>
      </c>
      <c r="E44" s="17">
        <f t="shared" si="1"/>
        <v>0.13006903813141973</v>
      </c>
      <c r="F44" s="16">
        <f t="shared" si="0"/>
        <v>-3.578325916312497E-2</v>
      </c>
      <c r="G44" s="36">
        <v>241575.30700000006</v>
      </c>
      <c r="H44" s="18">
        <f t="shared" si="4"/>
        <v>-8644.3518177924798</v>
      </c>
      <c r="I44" s="38">
        <v>9.4640855695596604E-2</v>
      </c>
      <c r="J44" s="17">
        <f t="shared" si="5"/>
        <v>0.12240318033916514</v>
      </c>
      <c r="K44" s="16">
        <f t="shared" si="6"/>
        <v>-2.7762324643568537E-2</v>
      </c>
      <c r="L44" s="36">
        <v>292105.08670352731</v>
      </c>
      <c r="M44" s="18">
        <f t="shared" si="7"/>
        <v>-8109.5162471010608</v>
      </c>
      <c r="N44" s="16">
        <f t="shared" si="8"/>
        <v>0.88766446189075132</v>
      </c>
      <c r="O44" s="39">
        <v>0.31327981990324427</v>
      </c>
      <c r="P44" s="16">
        <f t="shared" si="2"/>
        <v>8.1600000000000006E-2</v>
      </c>
      <c r="Q44" s="35">
        <v>0.14942222967356877</v>
      </c>
      <c r="R44" s="17">
        <f t="shared" si="3"/>
        <v>6.1828320000000006E-2</v>
      </c>
      <c r="S44" s="39">
        <v>0.11233553810924864</v>
      </c>
    </row>
    <row r="45" spans="1:19">
      <c r="A45" s="33" t="s">
        <v>58</v>
      </c>
      <c r="B45" s="33">
        <v>151</v>
      </c>
      <c r="C45" s="48">
        <v>0.88345657702584712</v>
      </c>
      <c r="D45" s="35">
        <v>3.6261131343950877E-2</v>
      </c>
      <c r="E45" s="17">
        <f t="shared" si="1"/>
        <v>0.12440694231380459</v>
      </c>
      <c r="F45" s="16">
        <f t="shared" si="0"/>
        <v>-8.8145810969853716E-2</v>
      </c>
      <c r="G45" s="36">
        <v>25813.369999999988</v>
      </c>
      <c r="H45" s="18">
        <f t="shared" si="4"/>
        <v>-2275.3404325148917</v>
      </c>
      <c r="I45" s="38">
        <v>5.818319564383323E-2</v>
      </c>
      <c r="J45" s="17">
        <f t="shared" si="5"/>
        <v>0.10834205076653813</v>
      </c>
      <c r="K45" s="16">
        <f t="shared" si="6"/>
        <v>-5.0158855122704904E-2</v>
      </c>
      <c r="L45" s="36">
        <v>30046.726296857254</v>
      </c>
      <c r="M45" s="18">
        <f t="shared" si="7"/>
        <v>-1507.1093912356307</v>
      </c>
      <c r="N45" s="16">
        <f t="shared" si="8"/>
        <v>0.74328467209284321</v>
      </c>
      <c r="O45" s="39">
        <v>0.35544646966148985</v>
      </c>
      <c r="P45" s="16">
        <f t="shared" si="2"/>
        <v>8.1600000000000006E-2</v>
      </c>
      <c r="Q45" s="35">
        <v>0.11181535380692163</v>
      </c>
      <c r="R45" s="17">
        <f t="shared" si="3"/>
        <v>6.1828320000000006E-2</v>
      </c>
      <c r="S45" s="39">
        <v>0.25671532790715684</v>
      </c>
    </row>
    <row r="46" spans="1:19">
      <c r="A46" s="33" t="s">
        <v>59</v>
      </c>
      <c r="B46" s="33">
        <v>694</v>
      </c>
      <c r="C46" s="48">
        <v>1.0049343979183731</v>
      </c>
      <c r="D46" s="35">
        <v>8.9914767693629868E-2</v>
      </c>
      <c r="E46" s="17">
        <f t="shared" si="1"/>
        <v>0.13617814315829035</v>
      </c>
      <c r="F46" s="16">
        <f t="shared" si="0"/>
        <v>-4.6263375464660486E-2</v>
      </c>
      <c r="G46" s="36">
        <v>235320.04299999957</v>
      </c>
      <c r="H46" s="18">
        <f t="shared" si="4"/>
        <v>-10886.699503669031</v>
      </c>
      <c r="I46" s="38">
        <v>7.7150309546104467E-2</v>
      </c>
      <c r="J46" s="17">
        <f t="shared" si="5"/>
        <v>0.12653598696942039</v>
      </c>
      <c r="K46" s="16">
        <f t="shared" si="6"/>
        <v>-4.9385677423315927E-2</v>
      </c>
      <c r="L46" s="36">
        <v>299800.21484552341</v>
      </c>
      <c r="M46" s="18">
        <f t="shared" si="7"/>
        <v>-14805.836701801831</v>
      </c>
      <c r="N46" s="16">
        <f t="shared" si="8"/>
        <v>0.87031366344554917</v>
      </c>
      <c r="O46" s="39">
        <v>0.34205032302131899</v>
      </c>
      <c r="P46" s="16">
        <f t="shared" si="2"/>
        <v>8.1600000000000006E-2</v>
      </c>
      <c r="Q46" s="35">
        <v>0.12197056329237574</v>
      </c>
      <c r="R46" s="17">
        <f t="shared" si="3"/>
        <v>6.1828320000000006E-2</v>
      </c>
      <c r="S46" s="39">
        <v>0.1296863365544508</v>
      </c>
    </row>
    <row r="47" spans="1:19">
      <c r="A47" s="33" t="s">
        <v>60</v>
      </c>
      <c r="B47" s="33">
        <v>81</v>
      </c>
      <c r="C47" s="48">
        <v>1.285462842089373</v>
      </c>
      <c r="D47" s="35">
        <v>5.341044557482845E-2</v>
      </c>
      <c r="E47" s="17">
        <f t="shared" si="1"/>
        <v>0.16336134939846025</v>
      </c>
      <c r="F47" s="16">
        <f t="shared" si="0"/>
        <v>-0.1099509038236318</v>
      </c>
      <c r="G47" s="36">
        <v>42792.341</v>
      </c>
      <c r="H47" s="18">
        <f t="shared" si="4"/>
        <v>-4705.0565696790563</v>
      </c>
      <c r="I47" s="38">
        <v>3.2803707509598434E-2</v>
      </c>
      <c r="J47" s="17">
        <f t="shared" si="5"/>
        <v>0.11572060063306872</v>
      </c>
      <c r="K47" s="16">
        <f t="shared" si="6"/>
        <v>-8.2916893123470281E-2</v>
      </c>
      <c r="L47" s="36">
        <v>86717.94420963095</v>
      </c>
      <c r="M47" s="18">
        <f t="shared" si="7"/>
        <v>-7190.3825119170278</v>
      </c>
      <c r="N47" s="16">
        <f t="shared" si="8"/>
        <v>0.53078570542371684</v>
      </c>
      <c r="O47" s="39">
        <v>0.31850778962468418</v>
      </c>
      <c r="P47" s="16">
        <f t="shared" si="2"/>
        <v>8.1600000000000006E-2</v>
      </c>
      <c r="Q47" s="35">
        <v>0.14350949362995555</v>
      </c>
      <c r="R47" s="17">
        <f t="shared" si="3"/>
        <v>6.1828320000000006E-2</v>
      </c>
      <c r="S47" s="39">
        <v>0.46921429457628316</v>
      </c>
    </row>
    <row r="48" spans="1:19">
      <c r="A48" s="33" t="s">
        <v>61</v>
      </c>
      <c r="B48" s="33">
        <v>976</v>
      </c>
      <c r="C48" s="48">
        <v>1.3092515609997015</v>
      </c>
      <c r="D48" s="35">
        <v>8.9809285706308181E-2</v>
      </c>
      <c r="E48" s="17">
        <f t="shared" si="1"/>
        <v>0.16566647626087108</v>
      </c>
      <c r="F48" s="16">
        <f t="shared" si="0"/>
        <v>-7.58571905545629E-2</v>
      </c>
      <c r="G48" s="36">
        <v>432654.30400000012</v>
      </c>
      <c r="H48" s="18">
        <f t="shared" si="4"/>
        <v>-32819.939982779797</v>
      </c>
      <c r="I48" s="38">
        <v>7.1245023201324878E-2</v>
      </c>
      <c r="J48" s="17">
        <f t="shared" si="5"/>
        <v>0.14619743955684938</v>
      </c>
      <c r="K48" s="16">
        <f t="shared" si="6"/>
        <v>-7.4952416355524507E-2</v>
      </c>
      <c r="L48" s="36">
        <v>538523.08574805886</v>
      </c>
      <c r="M48" s="18">
        <f t="shared" si="7"/>
        <v>-40363.606540050336</v>
      </c>
      <c r="N48" s="16">
        <f t="shared" si="8"/>
        <v>0.81250594766812001</v>
      </c>
      <c r="O48" s="39">
        <v>0.31303180434126693</v>
      </c>
      <c r="P48" s="16">
        <f t="shared" si="2"/>
        <v>8.1600000000000006E-2</v>
      </c>
      <c r="Q48" s="35">
        <v>0.11909507131731716</v>
      </c>
      <c r="R48" s="17">
        <f t="shared" si="3"/>
        <v>6.1828320000000006E-2</v>
      </c>
      <c r="S48" s="39">
        <v>0.18749405233188005</v>
      </c>
    </row>
    <row r="49" spans="1:19">
      <c r="A49" s="33" t="s">
        <v>62</v>
      </c>
      <c r="B49" s="33">
        <v>876</v>
      </c>
      <c r="C49" s="48">
        <v>1.1000606706009237</v>
      </c>
      <c r="D49" s="35">
        <v>8.7012991552527674E-2</v>
      </c>
      <c r="E49" s="17">
        <f t="shared" si="1"/>
        <v>0.14539587898122952</v>
      </c>
      <c r="F49" s="16">
        <f t="shared" si="0"/>
        <v>-5.8382887428701846E-2</v>
      </c>
      <c r="G49" s="36">
        <v>448583.64599999989</v>
      </c>
      <c r="H49" s="18">
        <f t="shared" si="4"/>
        <v>-26189.608506774632</v>
      </c>
      <c r="I49" s="38">
        <v>6.5058217816358427E-2</v>
      </c>
      <c r="J49" s="17">
        <f t="shared" si="5"/>
        <v>9.4619366067999047E-2</v>
      </c>
      <c r="K49" s="16">
        <f t="shared" si="6"/>
        <v>-2.956114825164062E-2</v>
      </c>
      <c r="L49" s="36">
        <v>882826.23292663449</v>
      </c>
      <c r="M49" s="18">
        <f t="shared" si="7"/>
        <v>-26097.357151981658</v>
      </c>
      <c r="N49" s="16">
        <f t="shared" si="8"/>
        <v>0.39238966014747878</v>
      </c>
      <c r="O49" s="39">
        <v>0.35796246898136291</v>
      </c>
      <c r="P49" s="16">
        <f t="shared" si="2"/>
        <v>8.1600000000000006E-2</v>
      </c>
      <c r="Q49" s="35">
        <v>0.13283585018145844</v>
      </c>
      <c r="R49" s="17">
        <f t="shared" si="3"/>
        <v>6.1828320000000006E-2</v>
      </c>
      <c r="S49" s="39">
        <v>0.60761033985252122</v>
      </c>
    </row>
    <row r="50" spans="1:19">
      <c r="A50" s="33" t="s">
        <v>63</v>
      </c>
      <c r="B50" s="33">
        <v>329</v>
      </c>
      <c r="C50" s="48">
        <v>1.2778391915154916</v>
      </c>
      <c r="D50" s="35">
        <v>2.6656357642901293E-2</v>
      </c>
      <c r="E50" s="17">
        <f t="shared" si="1"/>
        <v>0.16262261765785113</v>
      </c>
      <c r="F50" s="16">
        <f t="shared" si="0"/>
        <v>-0.13596626001494982</v>
      </c>
      <c r="G50" s="36">
        <v>79544.550999999949</v>
      </c>
      <c r="H50" s="18">
        <f t="shared" si="4"/>
        <v>-10815.37510403843</v>
      </c>
      <c r="I50" s="38">
        <v>4.6761543405109449E-2</v>
      </c>
      <c r="J50" s="17">
        <f t="shared" si="5"/>
        <v>0.14769130176648212</v>
      </c>
      <c r="K50" s="16">
        <f t="shared" si="6"/>
        <v>-0.10092975836137268</v>
      </c>
      <c r="L50" s="36">
        <v>83100.571411177836</v>
      </c>
      <c r="M50" s="18">
        <f t="shared" si="7"/>
        <v>-8387.3205922221732</v>
      </c>
      <c r="N50" s="16">
        <f t="shared" si="8"/>
        <v>0.85186348594784844</v>
      </c>
      <c r="O50" s="39">
        <v>0.40857805377639683</v>
      </c>
      <c r="P50" s="16">
        <f t="shared" si="2"/>
        <v>8.1600000000000006E-2</v>
      </c>
      <c r="Q50" s="35">
        <v>8.9887442731720502E-2</v>
      </c>
      <c r="R50" s="17">
        <f t="shared" si="3"/>
        <v>6.1828320000000006E-2</v>
      </c>
      <c r="S50" s="39">
        <v>0.14813651405215159</v>
      </c>
    </row>
    <row r="51" spans="1:19">
      <c r="A51" s="33" t="s">
        <v>64</v>
      </c>
      <c r="B51" s="33">
        <v>183</v>
      </c>
      <c r="C51" s="48">
        <v>1.0898983946338689</v>
      </c>
      <c r="D51" s="35">
        <v>4.8851034137893892E-2</v>
      </c>
      <c r="E51" s="17">
        <f t="shared" si="1"/>
        <v>0.14441115444002189</v>
      </c>
      <c r="F51" s="16">
        <f t="shared" si="0"/>
        <v>-9.5560120302128002E-2</v>
      </c>
      <c r="G51" s="36">
        <v>46634.979999999981</v>
      </c>
      <c r="H51" s="18">
        <f t="shared" si="4"/>
        <v>-4456.4442990873313</v>
      </c>
      <c r="I51" s="38">
        <v>5.2929822939164817E-2</v>
      </c>
      <c r="J51" s="17">
        <f t="shared" si="5"/>
        <v>0.11049765929313793</v>
      </c>
      <c r="K51" s="16">
        <f t="shared" si="6"/>
        <v>-5.7567836353973112E-2</v>
      </c>
      <c r="L51" s="36">
        <v>85228.64543772387</v>
      </c>
      <c r="M51" s="18">
        <f t="shared" si="7"/>
        <v>-4906.4287132296849</v>
      </c>
      <c r="N51" s="16">
        <f t="shared" si="8"/>
        <v>0.58933965663875831</v>
      </c>
      <c r="O51" s="39">
        <v>0.3484648643090531</v>
      </c>
      <c r="P51" s="16">
        <f t="shared" si="2"/>
        <v>8.1600000000000006E-2</v>
      </c>
      <c r="Q51" s="35">
        <v>0.13866337895304398</v>
      </c>
      <c r="R51" s="17">
        <f t="shared" si="3"/>
        <v>6.1828320000000006E-2</v>
      </c>
      <c r="S51" s="39">
        <v>0.41066034336124163</v>
      </c>
    </row>
    <row r="52" spans="1:19">
      <c r="A52" s="33" t="s">
        <v>65</v>
      </c>
      <c r="B52" s="33">
        <v>296</v>
      </c>
      <c r="C52" s="48">
        <v>0.82414787698819414</v>
      </c>
      <c r="D52" s="35">
        <v>9.7704759240013261E-2</v>
      </c>
      <c r="E52" s="17">
        <f t="shared" si="1"/>
        <v>0.11865992928015601</v>
      </c>
      <c r="F52" s="16">
        <f t="shared" si="0"/>
        <v>-2.0955170040142745E-2</v>
      </c>
      <c r="G52" s="36">
        <v>94846.781999999948</v>
      </c>
      <c r="H52" s="18">
        <f t="shared" si="4"/>
        <v>-1987.5304445703491</v>
      </c>
      <c r="I52" s="38">
        <v>8.0996839880238827E-2</v>
      </c>
      <c r="J52" s="17">
        <f t="shared" si="5"/>
        <v>9.8177489259512044E-2</v>
      </c>
      <c r="K52" s="16">
        <f t="shared" si="6"/>
        <v>-1.7180649379273216E-2</v>
      </c>
      <c r="L52" s="36">
        <v>165659.55761877628</v>
      </c>
      <c r="M52" s="18">
        <f t="shared" si="7"/>
        <v>-2846.1387757737043</v>
      </c>
      <c r="N52" s="16">
        <f t="shared" si="8"/>
        <v>0.63959422792914189</v>
      </c>
      <c r="O52" s="39">
        <v>0.32436129669865438</v>
      </c>
      <c r="P52" s="16">
        <f t="shared" si="2"/>
        <v>8.1600000000000006E-2</v>
      </c>
      <c r="Q52" s="35">
        <v>0.12795117364479541</v>
      </c>
      <c r="R52" s="17">
        <f t="shared" si="3"/>
        <v>6.1828320000000006E-2</v>
      </c>
      <c r="S52" s="39">
        <v>0.36040577207085811</v>
      </c>
    </row>
    <row r="53" spans="1:19">
      <c r="A53" s="33" t="s">
        <v>66</v>
      </c>
      <c r="B53" s="33">
        <v>609</v>
      </c>
      <c r="C53" s="48">
        <v>0.82735424153823467</v>
      </c>
      <c r="D53" s="35">
        <v>0.11382835604774152</v>
      </c>
      <c r="E53" s="17">
        <f t="shared" si="1"/>
        <v>0.11897062600505494</v>
      </c>
      <c r="F53" s="16">
        <f t="shared" si="0"/>
        <v>-5.142269957313414E-3</v>
      </c>
      <c r="G53" s="36">
        <v>279206.7030000001</v>
      </c>
      <c r="H53" s="18">
        <f t="shared" si="4"/>
        <v>-1435.7562407174296</v>
      </c>
      <c r="I53" s="38">
        <v>8.0459585853873573E-3</v>
      </c>
      <c r="J53" s="17">
        <f t="shared" si="5"/>
        <v>8.3568761263024913E-2</v>
      </c>
      <c r="K53" s="16">
        <f t="shared" si="6"/>
        <v>-7.5522802677637557E-2</v>
      </c>
      <c r="L53" s="36">
        <v>1031246.3323515089</v>
      </c>
      <c r="M53" s="18">
        <f t="shared" si="7"/>
        <v>-77882.613270220449</v>
      </c>
      <c r="N53" s="16">
        <f t="shared" si="8"/>
        <v>0.38046139161940196</v>
      </c>
      <c r="O53" s="39">
        <v>0.35369579943781182</v>
      </c>
      <c r="P53" s="16">
        <f t="shared" si="2"/>
        <v>8.1600000000000006E-2</v>
      </c>
      <c r="Q53" s="35">
        <v>0.16148026526834255</v>
      </c>
      <c r="R53" s="17">
        <f t="shared" si="3"/>
        <v>6.1828320000000006E-2</v>
      </c>
      <c r="S53" s="39">
        <v>0.61953860838059804</v>
      </c>
    </row>
    <row r="54" spans="1:19">
      <c r="A54" s="33" t="s">
        <v>67</v>
      </c>
      <c r="B54" s="33">
        <v>946</v>
      </c>
      <c r="C54" s="48">
        <v>0.85111507463415348</v>
      </c>
      <c r="D54" s="35">
        <v>0.11032459996285762</v>
      </c>
      <c r="E54" s="17">
        <f t="shared" si="1"/>
        <v>0.12127305073204947</v>
      </c>
      <c r="F54" s="16">
        <f t="shared" si="0"/>
        <v>-1.0948450769191848E-2</v>
      </c>
      <c r="G54" s="36">
        <v>293535.43099999969</v>
      </c>
      <c r="H54" s="18">
        <f t="shared" si="4"/>
        <v>-3213.7582153170069</v>
      </c>
      <c r="I54" s="38">
        <v>0.10569539490427012</v>
      </c>
      <c r="J54" s="17">
        <f t="shared" si="5"/>
        <v>0.10647579949434491</v>
      </c>
      <c r="K54" s="16">
        <f t="shared" si="6"/>
        <v>-7.8040459007479301E-4</v>
      </c>
      <c r="L54" s="36">
        <v>409089.87292287953</v>
      </c>
      <c r="M54" s="18">
        <f t="shared" si="7"/>
        <v>-319.25561458212894</v>
      </c>
      <c r="N54" s="16">
        <f t="shared" si="8"/>
        <v>0.75107547707795952</v>
      </c>
      <c r="O54" s="39">
        <v>0.29910661136638944</v>
      </c>
      <c r="P54" s="16">
        <f t="shared" si="2"/>
        <v>8.1600000000000006E-2</v>
      </c>
      <c r="Q54" s="35">
        <v>0.15556235877062569</v>
      </c>
      <c r="R54" s="17">
        <f t="shared" si="3"/>
        <v>6.1828320000000006E-2</v>
      </c>
      <c r="S54" s="39">
        <v>0.24892452292204054</v>
      </c>
    </row>
    <row r="55" spans="1:19">
      <c r="A55" s="33" t="s">
        <v>68</v>
      </c>
      <c r="B55" s="33">
        <v>98</v>
      </c>
      <c r="C55" s="48">
        <v>0.64171469712892659</v>
      </c>
      <c r="D55" s="35">
        <v>0.12174632307659729</v>
      </c>
      <c r="E55" s="17">
        <f t="shared" si="1"/>
        <v>0.10098215415179299</v>
      </c>
      <c r="F55" s="16">
        <f t="shared" si="0"/>
        <v>2.0764168924804302E-2</v>
      </c>
      <c r="G55" s="36">
        <v>16197.713</v>
      </c>
      <c r="H55" s="18">
        <f t="shared" si="4"/>
        <v>336.33204892749865</v>
      </c>
      <c r="I55" s="38">
        <v>0.10153346790048134</v>
      </c>
      <c r="J55" s="17">
        <f t="shared" si="5"/>
        <v>8.7380442184561175E-2</v>
      </c>
      <c r="K55" s="16">
        <f t="shared" si="6"/>
        <v>1.415302571592017E-2</v>
      </c>
      <c r="L55" s="36">
        <v>25342.630551873652</v>
      </c>
      <c r="M55" s="18">
        <f t="shared" si="7"/>
        <v>358.67490190973194</v>
      </c>
      <c r="N55" s="16">
        <f t="shared" si="8"/>
        <v>0.65260842873011593</v>
      </c>
      <c r="O55" s="39">
        <v>0.35615106650646311</v>
      </c>
      <c r="P55" s="16">
        <f t="shared" si="2"/>
        <v>8.1600000000000006E-2</v>
      </c>
      <c r="Q55" s="35">
        <v>0.133464137223266</v>
      </c>
      <c r="R55" s="17">
        <f t="shared" si="3"/>
        <v>6.1828320000000006E-2</v>
      </c>
      <c r="S55" s="39">
        <v>0.34739157126988401</v>
      </c>
    </row>
    <row r="56" spans="1:19">
      <c r="A56" s="33" t="s">
        <v>69</v>
      </c>
      <c r="B56" s="33">
        <v>254</v>
      </c>
      <c r="C56" s="48">
        <v>1.075111341557748</v>
      </c>
      <c r="D56" s="35">
        <v>0.16947432206744409</v>
      </c>
      <c r="E56" s="17">
        <f t="shared" si="1"/>
        <v>0.14297828899694578</v>
      </c>
      <c r="F56" s="16">
        <f t="shared" si="0"/>
        <v>2.6496033070498304E-2</v>
      </c>
      <c r="G56" s="36">
        <v>94505.603000000003</v>
      </c>
      <c r="H56" s="18">
        <f t="shared" si="4"/>
        <v>2504.0235824353836</v>
      </c>
      <c r="I56" s="38">
        <v>0.1654603546830575</v>
      </c>
      <c r="J56" s="17">
        <f t="shared" si="5"/>
        <v>0.13037541064622193</v>
      </c>
      <c r="K56" s="16">
        <f t="shared" si="6"/>
        <v>3.5084944036835569E-2</v>
      </c>
      <c r="L56" s="36">
        <v>86100.046468161352</v>
      </c>
      <c r="M56" s="18">
        <f t="shared" si="7"/>
        <v>3020.8153119043832</v>
      </c>
      <c r="N56" s="16">
        <f t="shared" si="8"/>
        <v>0.84469644897586871</v>
      </c>
      <c r="O56" s="39">
        <v>0.29671298811489205</v>
      </c>
      <c r="P56" s="16">
        <f t="shared" si="2"/>
        <v>8.1600000000000006E-2</v>
      </c>
      <c r="Q56" s="35">
        <v>0.14202345598456181</v>
      </c>
      <c r="R56" s="17">
        <f t="shared" si="3"/>
        <v>6.1828320000000006E-2</v>
      </c>
      <c r="S56" s="39">
        <v>0.15530355102413129</v>
      </c>
    </row>
    <row r="57" spans="1:19">
      <c r="A57" s="33" t="s">
        <v>70</v>
      </c>
      <c r="B57" s="33">
        <v>131</v>
      </c>
      <c r="C57" s="48">
        <v>1.0045231368785612</v>
      </c>
      <c r="D57" s="35">
        <v>0.10233021070790262</v>
      </c>
      <c r="E57" s="17">
        <f t="shared" si="1"/>
        <v>0.13613829196353258</v>
      </c>
      <c r="F57" s="16">
        <f t="shared" si="0"/>
        <v>-3.3808081255629965E-2</v>
      </c>
      <c r="G57" s="36">
        <v>103874.98399999994</v>
      </c>
      <c r="H57" s="18">
        <f t="shared" si="4"/>
        <v>-3511.8138994992605</v>
      </c>
      <c r="I57" s="38">
        <v>7.3765378268592391E-2</v>
      </c>
      <c r="J57" s="17">
        <f t="shared" si="5"/>
        <v>0.10881166478829256</v>
      </c>
      <c r="K57" s="16">
        <f t="shared" si="6"/>
        <v>-3.5046286519700168E-2</v>
      </c>
      <c r="L57" s="36">
        <v>218167.82458266351</v>
      </c>
      <c r="M57" s="18">
        <f t="shared" si="7"/>
        <v>-7645.9720897037114</v>
      </c>
      <c r="N57" s="16">
        <f t="shared" si="8"/>
        <v>0.63226164062273504</v>
      </c>
      <c r="O57" s="39">
        <v>0.32731972164768303</v>
      </c>
      <c r="P57" s="16">
        <f t="shared" si="2"/>
        <v>8.1600000000000006E-2</v>
      </c>
      <c r="Q57" s="35">
        <v>9.8482369115364565E-2</v>
      </c>
      <c r="R57" s="17">
        <f t="shared" si="3"/>
        <v>6.1828320000000006E-2</v>
      </c>
      <c r="S57" s="39">
        <v>0.36773835937726496</v>
      </c>
    </row>
    <row r="58" spans="1:19">
      <c r="A58" s="33" t="s">
        <v>71</v>
      </c>
      <c r="B58" s="33">
        <v>340</v>
      </c>
      <c r="C58" s="48">
        <v>1.1273169192040779</v>
      </c>
      <c r="D58" s="35">
        <v>0.16061086133246011</v>
      </c>
      <c r="E58" s="17">
        <f t="shared" si="1"/>
        <v>0.14803700947087517</v>
      </c>
      <c r="F58" s="16">
        <f t="shared" si="0"/>
        <v>1.2573851861584939E-2</v>
      </c>
      <c r="G58" s="36">
        <v>66380.105999999971</v>
      </c>
      <c r="H58" s="18">
        <f t="shared" si="4"/>
        <v>834.65361940030527</v>
      </c>
      <c r="I58" s="38">
        <v>0.20966414050877866</v>
      </c>
      <c r="J58" s="17">
        <f t="shared" si="5"/>
        <v>0.14473237209205658</v>
      </c>
      <c r="K58" s="16">
        <f t="shared" si="6"/>
        <v>6.4931768416722074E-2</v>
      </c>
      <c r="L58" s="36">
        <v>56869.892476585854</v>
      </c>
      <c r="M58" s="18">
        <f t="shared" si="7"/>
        <v>3692.6626881735579</v>
      </c>
      <c r="N58" s="16">
        <f t="shared" si="8"/>
        <v>0.96166700365007829</v>
      </c>
      <c r="O58" s="39">
        <v>0.3721555277615492</v>
      </c>
      <c r="P58" s="16">
        <f t="shared" si="2"/>
        <v>8.1600000000000006E-2</v>
      </c>
      <c r="Q58" s="35">
        <v>0.10124085855207247</v>
      </c>
      <c r="R58" s="17">
        <f t="shared" si="3"/>
        <v>6.1828320000000006E-2</v>
      </c>
      <c r="S58" s="39">
        <v>3.8332996349921662E-2</v>
      </c>
    </row>
    <row r="59" spans="1:19">
      <c r="A59" s="33" t="s">
        <v>72</v>
      </c>
      <c r="B59" s="33">
        <v>195</v>
      </c>
      <c r="C59" s="48">
        <v>0.94855102060864704</v>
      </c>
      <c r="D59" s="35">
        <v>8.8105485177510531E-2</v>
      </c>
      <c r="E59" s="17">
        <f t="shared" si="1"/>
        <v>0.1307145938969779</v>
      </c>
      <c r="F59" s="16">
        <f t="shared" si="0"/>
        <v>-4.2609108719467367E-2</v>
      </c>
      <c r="G59" s="36">
        <v>62645.01000000006</v>
      </c>
      <c r="H59" s="18">
        <f t="shared" si="4"/>
        <v>-2669.248041822123</v>
      </c>
      <c r="I59" s="38">
        <v>0.11995834543685774</v>
      </c>
      <c r="J59" s="17">
        <f t="shared" si="5"/>
        <v>0.11195538516538199</v>
      </c>
      <c r="K59" s="16">
        <f t="shared" si="6"/>
        <v>8.0029602714757481E-3</v>
      </c>
      <c r="L59" s="36">
        <v>77359.028094356123</v>
      </c>
      <c r="M59" s="18">
        <f t="shared" si="7"/>
        <v>619.10122847910827</v>
      </c>
      <c r="N59" s="16">
        <f t="shared" si="8"/>
        <v>0.72767856830736655</v>
      </c>
      <c r="O59" s="39">
        <v>0.31661672142265335</v>
      </c>
      <c r="P59" s="16">
        <f t="shared" si="2"/>
        <v>8.1600000000000006E-2</v>
      </c>
      <c r="Q59" s="35">
        <v>0.16023805203639199</v>
      </c>
      <c r="R59" s="17">
        <f t="shared" si="3"/>
        <v>6.1828320000000006E-2</v>
      </c>
      <c r="S59" s="39">
        <v>0.2723214316926334</v>
      </c>
    </row>
    <row r="60" spans="1:19">
      <c r="A60" s="33" t="s">
        <v>73</v>
      </c>
      <c r="B60" s="33">
        <v>117</v>
      </c>
      <c r="C60" s="48">
        <v>1.4810412614330186</v>
      </c>
      <c r="D60" s="35">
        <v>0.11206673871839681</v>
      </c>
      <c r="E60" s="17">
        <f t="shared" si="1"/>
        <v>0.18231289823285951</v>
      </c>
      <c r="F60" s="16">
        <f t="shared" si="0"/>
        <v>-7.0246159514462697E-2</v>
      </c>
      <c r="G60" s="36">
        <v>33297.373</v>
      </c>
      <c r="H60" s="18">
        <f t="shared" si="4"/>
        <v>-2339.0125751705632</v>
      </c>
      <c r="I60" s="38">
        <v>0.10799634975292688</v>
      </c>
      <c r="J60" s="17">
        <f t="shared" si="5"/>
        <v>0.17778575022649137</v>
      </c>
      <c r="K60" s="16">
        <f t="shared" si="6"/>
        <v>-6.9789400473564495E-2</v>
      </c>
      <c r="L60" s="36">
        <v>31087.773047984789</v>
      </c>
      <c r="M60" s="18">
        <f t="shared" si="7"/>
        <v>-2169.5970430770953</v>
      </c>
      <c r="N60" s="16">
        <f t="shared" si="8"/>
        <v>0.96242549816111267</v>
      </c>
      <c r="O60" s="39">
        <v>0.37646554331157367</v>
      </c>
      <c r="P60" s="16">
        <f t="shared" si="2"/>
        <v>8.1600000000000006E-2</v>
      </c>
      <c r="Q60" s="35">
        <v>8.8210311004828595E-2</v>
      </c>
      <c r="R60" s="17">
        <f t="shared" si="3"/>
        <v>6.1828320000000006E-2</v>
      </c>
      <c r="S60" s="39">
        <v>3.7574501838887324E-2</v>
      </c>
    </row>
    <row r="61" spans="1:19">
      <c r="A61" s="33" t="s">
        <v>74</v>
      </c>
      <c r="B61" s="33">
        <v>42</v>
      </c>
      <c r="C61" s="48">
        <v>1.0465065675031995</v>
      </c>
      <c r="D61" s="35">
        <v>7.9183242287608799E-2</v>
      </c>
      <c r="E61" s="17">
        <f t="shared" si="1"/>
        <v>0.14020648639106004</v>
      </c>
      <c r="F61" s="16">
        <f t="shared" si="0"/>
        <v>-6.1023244103451238E-2</v>
      </c>
      <c r="G61" s="36">
        <v>7800.1099999999969</v>
      </c>
      <c r="H61" s="18">
        <f t="shared" si="4"/>
        <v>-475.98801656377083</v>
      </c>
      <c r="I61" s="38">
        <v>3.8907581108318198E-2</v>
      </c>
      <c r="J61" s="17">
        <f t="shared" si="5"/>
        <v>0.10157476344353589</v>
      </c>
      <c r="K61" s="16">
        <f t="shared" si="6"/>
        <v>-6.2667182335217689E-2</v>
      </c>
      <c r="L61" s="36">
        <v>13374.411987332604</v>
      </c>
      <c r="M61" s="18">
        <f t="shared" si="7"/>
        <v>-838.13671463649348</v>
      </c>
      <c r="N61" s="16">
        <f t="shared" si="8"/>
        <v>0.50711116722512972</v>
      </c>
      <c r="O61" s="39">
        <v>0.37822500062766806</v>
      </c>
      <c r="P61" s="16">
        <f t="shared" si="2"/>
        <v>8.1600000000000006E-2</v>
      </c>
      <c r="Q61" s="35">
        <v>0.13081408177340331</v>
      </c>
      <c r="R61" s="17">
        <f t="shared" si="3"/>
        <v>6.1828320000000006E-2</v>
      </c>
      <c r="S61" s="39">
        <v>0.49288883277487028</v>
      </c>
    </row>
    <row r="62" spans="1:19">
      <c r="A62" s="33" t="s">
        <v>75</v>
      </c>
      <c r="B62" s="33">
        <v>139</v>
      </c>
      <c r="C62" s="48">
        <v>0.65552309504745199</v>
      </c>
      <c r="D62" s="35">
        <v>0.10790531145372149</v>
      </c>
      <c r="E62" s="17">
        <f t="shared" si="1"/>
        <v>0.1023201879100981</v>
      </c>
      <c r="F62" s="16">
        <f t="shared" si="0"/>
        <v>5.5851235436233937E-3</v>
      </c>
      <c r="G62" s="36">
        <v>41070.563999999984</v>
      </c>
      <c r="H62" s="18">
        <f t="shared" si="4"/>
        <v>229.3841739462913</v>
      </c>
      <c r="I62" s="38">
        <v>0.11228947947635064</v>
      </c>
      <c r="J62" s="17">
        <f t="shared" si="5"/>
        <v>9.7086485457722055E-2</v>
      </c>
      <c r="K62" s="16">
        <f t="shared" si="6"/>
        <v>1.5202994018628582E-2</v>
      </c>
      <c r="L62" s="36">
        <v>49780.283714299934</v>
      </c>
      <c r="M62" s="18">
        <f t="shared" si="7"/>
        <v>756.80935555413578</v>
      </c>
      <c r="N62" s="16">
        <f t="shared" si="8"/>
        <v>0.87074682590597807</v>
      </c>
      <c r="O62" s="39">
        <v>0.27335832678053279</v>
      </c>
      <c r="P62" s="16">
        <f t="shared" si="2"/>
        <v>8.1600000000000006E-2</v>
      </c>
      <c r="Q62" s="35">
        <v>0.17406382862186523</v>
      </c>
      <c r="R62" s="17">
        <f t="shared" si="3"/>
        <v>6.1828320000000006E-2</v>
      </c>
      <c r="S62" s="39">
        <v>0.12925317409402198</v>
      </c>
    </row>
    <row r="63" spans="1:19">
      <c r="A63" s="33" t="s">
        <v>76</v>
      </c>
      <c r="B63" s="33">
        <v>412</v>
      </c>
      <c r="C63" s="48">
        <v>0.82935386942814415</v>
      </c>
      <c r="D63" s="35">
        <v>-4.1493719860636762E-2</v>
      </c>
      <c r="E63" s="17">
        <f t="shared" si="1"/>
        <v>0.11916438994758717</v>
      </c>
      <c r="F63" s="16">
        <f t="shared" si="0"/>
        <v>-0.16065810980822393</v>
      </c>
      <c r="G63" s="36">
        <v>120841.34700000007</v>
      </c>
      <c r="H63" s="18">
        <f t="shared" si="4"/>
        <v>-19414.142395699702</v>
      </c>
      <c r="I63" s="38">
        <v>-2.8058383419199058E-3</v>
      </c>
      <c r="J63" s="17">
        <f t="shared" si="5"/>
        <v>9.9695545715482017E-2</v>
      </c>
      <c r="K63" s="16">
        <f t="shared" si="6"/>
        <v>-0.10250138405740192</v>
      </c>
      <c r="L63" s="36">
        <v>201363.50057416572</v>
      </c>
      <c r="M63" s="18">
        <f t="shared" si="7"/>
        <v>-20640.037507495432</v>
      </c>
      <c r="N63" s="16">
        <f t="shared" si="8"/>
        <v>0.66044334308399089</v>
      </c>
      <c r="O63" s="39">
        <v>0.33021246668383758</v>
      </c>
      <c r="P63" s="16">
        <f t="shared" si="2"/>
        <v>8.1600000000000006E-2</v>
      </c>
      <c r="Q63" s="35">
        <v>8.0780611717472139E-2</v>
      </c>
      <c r="R63" s="17">
        <f t="shared" si="3"/>
        <v>6.1828320000000006E-2</v>
      </c>
      <c r="S63" s="39">
        <v>0.33955665691600911</v>
      </c>
    </row>
    <row r="64" spans="1:19">
      <c r="A64" s="33" t="s">
        <v>77</v>
      </c>
      <c r="B64" s="33">
        <v>300</v>
      </c>
      <c r="C64" s="48">
        <v>1.0281190324619993</v>
      </c>
      <c r="D64" s="35">
        <v>9.5951698901011573E-2</v>
      </c>
      <c r="E64" s="17">
        <f t="shared" si="1"/>
        <v>0.13842473424556773</v>
      </c>
      <c r="F64" s="16">
        <f t="shared" si="0"/>
        <v>-4.2473035344556154E-2</v>
      </c>
      <c r="G64" s="36">
        <v>62070.80299999992</v>
      </c>
      <c r="H64" s="18">
        <f t="shared" si="4"/>
        <v>-2636.3354096839789</v>
      </c>
      <c r="I64" s="38">
        <v>0.11421238074330049</v>
      </c>
      <c r="J64" s="17">
        <f t="shared" si="5"/>
        <v>0.13331826614256762</v>
      </c>
      <c r="K64" s="16">
        <f t="shared" si="6"/>
        <v>-1.9105885399267122E-2</v>
      </c>
      <c r="L64" s="36">
        <v>59741.125978542295</v>
      </c>
      <c r="M64" s="18">
        <f t="shared" si="7"/>
        <v>-1141.407106569209</v>
      </c>
      <c r="N64" s="16">
        <f t="shared" si="8"/>
        <v>0.93333280476252056</v>
      </c>
      <c r="O64" s="39">
        <v>0.3112177251485157</v>
      </c>
      <c r="P64" s="16">
        <f t="shared" si="2"/>
        <v>8.1600000000000006E-2</v>
      </c>
      <c r="Q64" s="35">
        <v>0.1316728734105162</v>
      </c>
      <c r="R64" s="17">
        <f t="shared" si="3"/>
        <v>6.1828320000000006E-2</v>
      </c>
      <c r="S64" s="39">
        <v>6.6667195237479396E-2</v>
      </c>
    </row>
    <row r="65" spans="1:19">
      <c r="A65" s="33" t="s">
        <v>78</v>
      </c>
      <c r="B65" s="33">
        <v>90</v>
      </c>
      <c r="C65" s="48">
        <v>1.5436031819264355</v>
      </c>
      <c r="D65" s="35">
        <v>6.1016542427772852E-2</v>
      </c>
      <c r="E65" s="17">
        <f t="shared" si="1"/>
        <v>0.18837514832867161</v>
      </c>
      <c r="F65" s="16">
        <f t="shared" si="0"/>
        <v>-0.12735860590089876</v>
      </c>
      <c r="G65" s="36">
        <v>22819.746000000003</v>
      </c>
      <c r="H65" s="18">
        <f t="shared" si="4"/>
        <v>-2906.291037572611</v>
      </c>
      <c r="I65" s="38">
        <v>0.14738278141181232</v>
      </c>
      <c r="J65" s="17">
        <f t="shared" si="5"/>
        <v>0.17451192889124303</v>
      </c>
      <c r="K65" s="16">
        <f t="shared" si="6"/>
        <v>-2.712914747943071E-2</v>
      </c>
      <c r="L65" s="36">
        <v>19465.368388328221</v>
      </c>
      <c r="M65" s="18">
        <f t="shared" si="7"/>
        <v>-528.07884974840476</v>
      </c>
      <c r="N65" s="16">
        <f t="shared" si="8"/>
        <v>0.89044988625536647</v>
      </c>
      <c r="O65" s="39">
        <v>0.36074095541306056</v>
      </c>
      <c r="P65" s="16">
        <f t="shared" si="2"/>
        <v>8.1600000000000006E-2</v>
      </c>
      <c r="Q65" s="35">
        <v>0.18357002119216986</v>
      </c>
      <c r="R65" s="17">
        <f t="shared" si="3"/>
        <v>6.1828320000000006E-2</v>
      </c>
      <c r="S65" s="39">
        <v>0.10955011374463348</v>
      </c>
    </row>
    <row r="66" spans="1:19">
      <c r="A66" s="33" t="s">
        <v>79</v>
      </c>
      <c r="B66" s="33">
        <v>137</v>
      </c>
      <c r="C66" s="48">
        <v>0.53585243689859008</v>
      </c>
      <c r="D66" s="35">
        <v>9.8195794146604495E-2</v>
      </c>
      <c r="E66" s="17">
        <f t="shared" si="1"/>
        <v>9.0724101135473384E-2</v>
      </c>
      <c r="F66" s="16">
        <f t="shared" si="0"/>
        <v>7.4716930111311114E-3</v>
      </c>
      <c r="G66" s="36">
        <v>73185.385000000024</v>
      </c>
      <c r="H66" s="18">
        <f t="shared" si="4"/>
        <v>546.81872962143984</v>
      </c>
      <c r="I66" s="38">
        <v>0.10996050097706968</v>
      </c>
      <c r="J66" s="17">
        <f t="shared" si="5"/>
        <v>8.0333984257729418E-2</v>
      </c>
      <c r="K66" s="16">
        <f t="shared" si="6"/>
        <v>2.962651671934026E-2</v>
      </c>
      <c r="L66" s="36">
        <v>79035.964905729692</v>
      </c>
      <c r="M66" s="18">
        <f t="shared" si="7"/>
        <v>2341.5603357087907</v>
      </c>
      <c r="N66" s="16">
        <f t="shared" si="8"/>
        <v>0.70083226040008084</v>
      </c>
      <c r="O66" s="39">
        <v>0.2354322819982754</v>
      </c>
      <c r="P66" s="16">
        <f t="shared" si="2"/>
        <v>7.3899999999999993E-2</v>
      </c>
      <c r="Q66" s="35">
        <v>0.1475428196782986</v>
      </c>
      <c r="R66" s="17">
        <f t="shared" si="3"/>
        <v>5.599403E-2</v>
      </c>
      <c r="S66" s="39">
        <v>0.29916773959991916</v>
      </c>
    </row>
    <row r="67" spans="1:19">
      <c r="A67" s="33" t="s">
        <v>80</v>
      </c>
      <c r="B67" s="33">
        <v>85</v>
      </c>
      <c r="C67" s="48">
        <v>0.86178048993492606</v>
      </c>
      <c r="D67" s="35">
        <v>8.8822668333874352E-2</v>
      </c>
      <c r="E67" s="17">
        <f t="shared" si="1"/>
        <v>0.12230652947469434</v>
      </c>
      <c r="F67" s="16">
        <f t="shared" si="0"/>
        <v>-3.3483861140819984E-2</v>
      </c>
      <c r="G67" s="36">
        <v>455987.99000000022</v>
      </c>
      <c r="H67" s="18">
        <f t="shared" si="4"/>
        <v>-15268.238539041618</v>
      </c>
      <c r="I67" s="38">
        <v>2.5334893243384737E-2</v>
      </c>
      <c r="J67" s="17">
        <f t="shared" si="5"/>
        <v>9.4999540894910861E-2</v>
      </c>
      <c r="K67" s="16">
        <f t="shared" si="6"/>
        <v>-6.9664647651526121E-2</v>
      </c>
      <c r="L67" s="36">
        <v>728656.34305900359</v>
      </c>
      <c r="M67" s="18">
        <f t="shared" si="7"/>
        <v>-50761.587398255026</v>
      </c>
      <c r="N67" s="16">
        <f t="shared" si="8"/>
        <v>0.58820752051120984</v>
      </c>
      <c r="O67" s="39">
        <v>0.24015669603893219</v>
      </c>
      <c r="P67" s="16">
        <f t="shared" si="2"/>
        <v>7.3899999999999993E-2</v>
      </c>
      <c r="Q67" s="35">
        <v>0.13602222376483256</v>
      </c>
      <c r="R67" s="17">
        <f t="shared" si="3"/>
        <v>5.599403E-2</v>
      </c>
      <c r="S67" s="39">
        <v>0.41179247948879016</v>
      </c>
    </row>
    <row r="68" spans="1:19">
      <c r="A68" s="33" t="s">
        <v>81</v>
      </c>
      <c r="B68" s="33">
        <v>152</v>
      </c>
      <c r="C68" s="48">
        <v>0.68556386110295342</v>
      </c>
      <c r="D68" s="35">
        <v>8.4496436972079245E-2</v>
      </c>
      <c r="E68" s="17">
        <f t="shared" si="1"/>
        <v>0.10523113814087619</v>
      </c>
      <c r="F68" s="16">
        <f t="shared" si="0"/>
        <v>-2.0734701168796943E-2</v>
      </c>
      <c r="G68" s="36">
        <v>148181.55000000005</v>
      </c>
      <c r="H68" s="18">
        <f t="shared" si="4"/>
        <v>-3072.5001579791438</v>
      </c>
      <c r="I68" s="38">
        <v>5.4969648375991116E-2</v>
      </c>
      <c r="J68" s="17">
        <f t="shared" si="5"/>
        <v>9.5901713202817526E-2</v>
      </c>
      <c r="K68" s="16">
        <f t="shared" si="6"/>
        <v>-4.093206482682641E-2</v>
      </c>
      <c r="L68" s="36">
        <v>173848.64134108849</v>
      </c>
      <c r="M68" s="18">
        <f t="shared" si="7"/>
        <v>-7115.983857429128</v>
      </c>
      <c r="N68" s="16">
        <f t="shared" si="8"/>
        <v>0.78505024932304268</v>
      </c>
      <c r="O68" s="39">
        <v>0.27150598567020029</v>
      </c>
      <c r="P68" s="16">
        <f t="shared" si="2"/>
        <v>8.1600000000000006E-2</v>
      </c>
      <c r="Q68" s="35">
        <v>0.16706088790196472</v>
      </c>
      <c r="R68" s="17">
        <f t="shared" si="3"/>
        <v>6.1828320000000006E-2</v>
      </c>
      <c r="S68" s="39">
        <v>0.21494975067695726</v>
      </c>
    </row>
    <row r="69" spans="1:19">
      <c r="A69" s="33" t="s">
        <v>82</v>
      </c>
      <c r="B69" s="33">
        <v>483</v>
      </c>
      <c r="C69" s="48">
        <v>0.81195184680567656</v>
      </c>
      <c r="D69" s="35">
        <v>8.3953597647673323E-2</v>
      </c>
      <c r="E69" s="17">
        <f t="shared" si="1"/>
        <v>0.11747813395547006</v>
      </c>
      <c r="F69" s="16">
        <f t="shared" si="0"/>
        <v>-3.352453630779674E-2</v>
      </c>
      <c r="G69" s="36">
        <v>86640.34900000006</v>
      </c>
      <c r="H69" s="18">
        <f t="shared" si="4"/>
        <v>-2904.5775257706832</v>
      </c>
      <c r="I69" s="38">
        <v>1.7210514910468596E-2</v>
      </c>
      <c r="J69" s="17">
        <f t="shared" si="5"/>
        <v>7.7423470946335032E-2</v>
      </c>
      <c r="K69" s="16">
        <f t="shared" si="6"/>
        <v>-6.0212956035866433E-2</v>
      </c>
      <c r="L69" s="36">
        <v>428155.41528262763</v>
      </c>
      <c r="M69" s="18">
        <f t="shared" si="7"/>
        <v>-25780.503196930993</v>
      </c>
      <c r="N69" s="16">
        <f t="shared" si="8"/>
        <v>0.28023725216429241</v>
      </c>
      <c r="O69" s="39">
        <v>0.31469130952208602</v>
      </c>
      <c r="P69" s="16">
        <f t="shared" si="2"/>
        <v>8.1600000000000006E-2</v>
      </c>
      <c r="Q69" s="35">
        <v>7.8656673782221839E-2</v>
      </c>
      <c r="R69" s="17">
        <f t="shared" si="3"/>
        <v>6.1828320000000006E-2</v>
      </c>
      <c r="S69" s="39">
        <v>0.71976274783570759</v>
      </c>
    </row>
    <row r="70" spans="1:19">
      <c r="A70" s="33" t="s">
        <v>83</v>
      </c>
      <c r="B70" s="33">
        <v>865</v>
      </c>
      <c r="C70" s="48">
        <v>1.051815636189688</v>
      </c>
      <c r="D70" s="35">
        <v>8.4372767856841752E-2</v>
      </c>
      <c r="E70" s="17">
        <f t="shared" si="1"/>
        <v>0.14072093514678077</v>
      </c>
      <c r="F70" s="16">
        <f t="shared" si="0"/>
        <v>-5.6348167289939022E-2</v>
      </c>
      <c r="G70" s="36">
        <v>163024.37799999988</v>
      </c>
      <c r="H70" s="18">
        <f t="shared" si="4"/>
        <v>-9186.1249238822475</v>
      </c>
      <c r="I70" s="38">
        <v>7.6228137976982899E-2</v>
      </c>
      <c r="J70" s="17">
        <f t="shared" si="5"/>
        <v>0.13157424754514566</v>
      </c>
      <c r="K70" s="16">
        <f t="shared" si="6"/>
        <v>-5.5346109568162757E-2</v>
      </c>
      <c r="L70" s="36">
        <v>192714.94625647637</v>
      </c>
      <c r="M70" s="18">
        <f t="shared" si="7"/>
        <v>-10666.022530933538</v>
      </c>
      <c r="N70" s="16">
        <f t="shared" si="8"/>
        <v>0.88406154892168809</v>
      </c>
      <c r="O70" s="39">
        <v>0.33409717939066341</v>
      </c>
      <c r="P70" s="16">
        <f t="shared" si="2"/>
        <v>8.1600000000000006E-2</v>
      </c>
      <c r="Q70" s="35">
        <v>0.13661240258268911</v>
      </c>
      <c r="R70" s="17">
        <f t="shared" si="3"/>
        <v>6.1828320000000006E-2</v>
      </c>
      <c r="S70" s="39">
        <v>0.11593845107831187</v>
      </c>
    </row>
    <row r="71" spans="1:19">
      <c r="A71" s="33" t="s">
        <v>84</v>
      </c>
      <c r="B71" s="33">
        <v>326</v>
      </c>
      <c r="C71" s="48">
        <v>1.3083923947892326</v>
      </c>
      <c r="D71" s="35">
        <v>0.17947952766720235</v>
      </c>
      <c r="E71" s="17">
        <f t="shared" si="1"/>
        <v>0.16558322305507664</v>
      </c>
      <c r="F71" s="16">
        <f t="shared" si="0"/>
        <v>1.3896304612125709E-2</v>
      </c>
      <c r="G71" s="36">
        <v>236524.92600000015</v>
      </c>
      <c r="H71" s="18">
        <f t="shared" si="4"/>
        <v>3286.8224200564941</v>
      </c>
      <c r="I71" s="38">
        <v>0.15969177732251244</v>
      </c>
      <c r="J71" s="17">
        <f t="shared" si="5"/>
        <v>0.13930013598837648</v>
      </c>
      <c r="K71" s="16">
        <f t="shared" si="6"/>
        <v>2.0391641334135957E-2</v>
      </c>
      <c r="L71" s="36">
        <v>346670.04803510418</v>
      </c>
      <c r="M71" s="18">
        <f t="shared" si="7"/>
        <v>7069.171280819528</v>
      </c>
      <c r="N71" s="16">
        <f t="shared" si="8"/>
        <v>0.74668101176145663</v>
      </c>
      <c r="O71" s="39">
        <v>0.38226922760637694</v>
      </c>
      <c r="P71" s="16">
        <f t="shared" si="2"/>
        <v>8.1600000000000006E-2</v>
      </c>
      <c r="Q71" s="35">
        <v>0.14138488440583954</v>
      </c>
      <c r="R71" s="17">
        <f t="shared" si="3"/>
        <v>6.1828320000000006E-2</v>
      </c>
      <c r="S71" s="39">
        <v>0.25331898823854343</v>
      </c>
    </row>
    <row r="72" spans="1:19">
      <c r="A72" s="33" t="s">
        <v>85</v>
      </c>
      <c r="B72" s="33">
        <v>73</v>
      </c>
      <c r="C72" s="48">
        <v>0.96666536394553837</v>
      </c>
      <c r="D72" s="35">
        <v>2.772348798805448E-2</v>
      </c>
      <c r="E72" s="17">
        <f t="shared" si="1"/>
        <v>0.13246987376632269</v>
      </c>
      <c r="F72" s="16">
        <f t="shared" si="0"/>
        <v>-0.10474638577826821</v>
      </c>
      <c r="G72" s="36">
        <v>6322.0399999999972</v>
      </c>
      <c r="H72" s="18">
        <f t="shared" si="4"/>
        <v>-662.21084074564249</v>
      </c>
      <c r="I72" s="38">
        <v>5.27645163775897E-2</v>
      </c>
      <c r="J72" s="17">
        <f t="shared" si="5"/>
        <v>0.12439652185784869</v>
      </c>
      <c r="K72" s="16">
        <f t="shared" si="6"/>
        <v>-7.1632005480258998E-2</v>
      </c>
      <c r="L72" s="36">
        <v>6454.7495922763756</v>
      </c>
      <c r="M72" s="18">
        <f t="shared" si="7"/>
        <v>-462.36665816764088</v>
      </c>
      <c r="N72" s="16">
        <f t="shared" si="8"/>
        <v>0.88571384011200993</v>
      </c>
      <c r="O72" s="39">
        <v>0.35588924261303295</v>
      </c>
      <c r="P72" s="16">
        <f t="shared" si="2"/>
        <v>8.1600000000000006E-2</v>
      </c>
      <c r="Q72" s="35">
        <v>0.14748859256143251</v>
      </c>
      <c r="R72" s="17">
        <f t="shared" si="3"/>
        <v>6.1828320000000006E-2</v>
      </c>
      <c r="S72" s="39">
        <v>0.11428615988799004</v>
      </c>
    </row>
    <row r="73" spans="1:19">
      <c r="A73" s="33" t="s">
        <v>86</v>
      </c>
      <c r="B73" s="33">
        <v>15</v>
      </c>
      <c r="C73" s="48">
        <v>0.96540474698126066</v>
      </c>
      <c r="D73" s="35">
        <v>0.29409568036332345</v>
      </c>
      <c r="E73" s="17">
        <f t="shared" si="1"/>
        <v>0.13234771998248418</v>
      </c>
      <c r="F73" s="16">
        <f t="shared" si="0"/>
        <v>0.16174796038083927</v>
      </c>
      <c r="G73" s="36">
        <v>702052.1</v>
      </c>
      <c r="H73" s="18">
        <f t="shared" si="4"/>
        <v>113555.49525608501</v>
      </c>
      <c r="I73" s="38">
        <v>0.32598377255665945</v>
      </c>
      <c r="J73" s="17">
        <f t="shared" si="5"/>
        <v>0.12259496340713172</v>
      </c>
      <c r="K73" s="16">
        <f t="shared" si="6"/>
        <v>0.20338880914952773</v>
      </c>
      <c r="L73" s="36">
        <v>906319.06615043362</v>
      </c>
      <c r="M73" s="18">
        <f t="shared" si="7"/>
        <v>184335.15557384875</v>
      </c>
      <c r="N73" s="16">
        <f t="shared" si="8"/>
        <v>0.87226869352889458</v>
      </c>
      <c r="O73" s="39">
        <v>0.24147733081903186</v>
      </c>
      <c r="P73" s="16">
        <f t="shared" si="2"/>
        <v>7.3899999999999993E-2</v>
      </c>
      <c r="Q73" s="35">
        <v>0.22584917538709456</v>
      </c>
      <c r="R73" s="17">
        <f t="shared" si="3"/>
        <v>5.599403E-2</v>
      </c>
      <c r="S73" s="39">
        <v>0.12773130647110542</v>
      </c>
    </row>
    <row r="74" spans="1:19">
      <c r="A74" s="33" t="s">
        <v>87</v>
      </c>
      <c r="B74" s="33">
        <v>107</v>
      </c>
      <c r="C74" s="48">
        <v>1.4168088845373268</v>
      </c>
      <c r="D74" s="35">
        <v>0.22469776680615766</v>
      </c>
      <c r="E74" s="17">
        <f t="shared" si="1"/>
        <v>0.17608878091166696</v>
      </c>
      <c r="F74" s="16">
        <f t="shared" si="0"/>
        <v>4.8608985894490697E-2</v>
      </c>
      <c r="G74" s="36">
        <v>129484.37100000003</v>
      </c>
      <c r="H74" s="18">
        <f t="shared" si="4"/>
        <v>6294.1039634960016</v>
      </c>
      <c r="I74" s="38">
        <v>0.2079454887534409</v>
      </c>
      <c r="J74" s="17">
        <f t="shared" si="5"/>
        <v>0.14337805045090049</v>
      </c>
      <c r="K74" s="16">
        <f t="shared" si="6"/>
        <v>6.4567438302540414E-2</v>
      </c>
      <c r="L74" s="36">
        <v>183993.43655097738</v>
      </c>
      <c r="M74" s="18">
        <f t="shared" si="7"/>
        <v>11879.984862577616</v>
      </c>
      <c r="N74" s="16">
        <f t="shared" si="8"/>
        <v>0.71371784955379591</v>
      </c>
      <c r="O74" s="39">
        <v>0.39202778173302405</v>
      </c>
      <c r="P74" s="16">
        <f t="shared" si="2"/>
        <v>8.1600000000000006E-2</v>
      </c>
      <c r="Q74" s="35">
        <v>0.14459820049356759</v>
      </c>
      <c r="R74" s="17">
        <f t="shared" si="3"/>
        <v>6.1828320000000006E-2</v>
      </c>
      <c r="S74" s="39">
        <v>0.28628215044620409</v>
      </c>
    </row>
    <row r="75" spans="1:19">
      <c r="A75" s="33" t="s">
        <v>88</v>
      </c>
      <c r="B75" s="33">
        <v>105</v>
      </c>
      <c r="C75" s="48">
        <v>0.97851126527577215</v>
      </c>
      <c r="D75" s="35">
        <v>9.7173845436040157E-2</v>
      </c>
      <c r="E75" s="17">
        <f t="shared" si="1"/>
        <v>0.13361774160522233</v>
      </c>
      <c r="F75" s="16">
        <f t="shared" si="0"/>
        <v>-3.6443896169182172E-2</v>
      </c>
      <c r="G75" s="36">
        <v>60522.025999999983</v>
      </c>
      <c r="H75" s="18">
        <f t="shared" si="4"/>
        <v>-2205.6584314925431</v>
      </c>
      <c r="I75" s="38">
        <v>6.3873141439353839E-2</v>
      </c>
      <c r="J75" s="17">
        <f t="shared" si="5"/>
        <v>0.1045365484769666</v>
      </c>
      <c r="K75" s="16">
        <f t="shared" si="6"/>
        <v>-4.0663407037612759E-2</v>
      </c>
      <c r="L75" s="36">
        <v>112206.88186018035</v>
      </c>
      <c r="M75" s="18">
        <f t="shared" si="7"/>
        <v>-4562.7141095018414</v>
      </c>
      <c r="N75" s="16">
        <f t="shared" si="8"/>
        <v>0.59490977252642718</v>
      </c>
      <c r="O75" s="39">
        <v>0.30273098506901086</v>
      </c>
      <c r="P75" s="16">
        <f t="shared" si="2"/>
        <v>8.1600000000000006E-2</v>
      </c>
      <c r="Q75" s="35">
        <v>0.13116902353987997</v>
      </c>
      <c r="R75" s="17">
        <f t="shared" si="3"/>
        <v>6.1828320000000006E-2</v>
      </c>
      <c r="S75" s="39">
        <v>0.40509022747357282</v>
      </c>
    </row>
    <row r="76" spans="1:19">
      <c r="A76" s="33" t="s">
        <v>89</v>
      </c>
      <c r="B76" s="33">
        <v>229</v>
      </c>
      <c r="C76" s="48">
        <v>1.0173038569205575</v>
      </c>
      <c r="D76" s="35">
        <v>8.3848999931474044E-2</v>
      </c>
      <c r="E76" s="17">
        <f t="shared" si="1"/>
        <v>0.13737674373560202</v>
      </c>
      <c r="F76" s="16">
        <f t="shared" si="0"/>
        <v>-5.3527743804127975E-2</v>
      </c>
      <c r="G76" s="36">
        <v>243936.68400000007</v>
      </c>
      <c r="H76" s="18">
        <f t="shared" si="4"/>
        <v>-13057.380325580527</v>
      </c>
      <c r="I76" s="38">
        <v>8.2319881840972595E-2</v>
      </c>
      <c r="J76" s="17">
        <f t="shared" si="5"/>
        <v>0.1108584034875837</v>
      </c>
      <c r="K76" s="16">
        <f t="shared" si="6"/>
        <v>-2.8538521646611109E-2</v>
      </c>
      <c r="L76" s="36">
        <v>391049.26145402179</v>
      </c>
      <c r="M76" s="18">
        <f t="shared" si="7"/>
        <v>-11159.967812896888</v>
      </c>
      <c r="N76" s="16">
        <f t="shared" si="8"/>
        <v>0.64898883475286051</v>
      </c>
      <c r="O76" s="39">
        <v>0.33060401531280581</v>
      </c>
      <c r="P76" s="16">
        <f t="shared" si="2"/>
        <v>8.1600000000000006E-2</v>
      </c>
      <c r="Q76" s="35">
        <v>0.14711807023651252</v>
      </c>
      <c r="R76" s="17">
        <f t="shared" si="3"/>
        <v>6.1828320000000006E-2</v>
      </c>
      <c r="S76" s="39">
        <v>0.35101116524713949</v>
      </c>
    </row>
    <row r="77" spans="1:19">
      <c r="A77" s="33" t="s">
        <v>90</v>
      </c>
      <c r="B77" s="33">
        <v>305</v>
      </c>
      <c r="C77" s="48">
        <v>0.83254069266822994</v>
      </c>
      <c r="D77" s="35">
        <v>7.1332702046796675E-2</v>
      </c>
      <c r="E77" s="17">
        <f t="shared" si="1"/>
        <v>0.11947319311955149</v>
      </c>
      <c r="F77" s="16">
        <f t="shared" si="0"/>
        <v>-4.814049107275481E-2</v>
      </c>
      <c r="G77" s="36">
        <v>40972.41399999999</v>
      </c>
      <c r="H77" s="18">
        <f t="shared" si="4"/>
        <v>-1972.4321303962138</v>
      </c>
      <c r="I77" s="38">
        <v>6.4855722388888884E-2</v>
      </c>
      <c r="J77" s="17">
        <f t="shared" si="5"/>
        <v>0.10580919984541566</v>
      </c>
      <c r="K77" s="16">
        <f t="shared" si="6"/>
        <v>-4.0953477456526777E-2</v>
      </c>
      <c r="L77" s="36">
        <v>54327.317268008723</v>
      </c>
      <c r="M77" s="18">
        <f t="shared" si="7"/>
        <v>-2224.892563008973</v>
      </c>
      <c r="N77" s="16">
        <f t="shared" si="8"/>
        <v>0.76296255790523382</v>
      </c>
      <c r="O77" s="39">
        <v>0.31498270028771491</v>
      </c>
      <c r="P77" s="16">
        <f t="shared" si="2"/>
        <v>8.1600000000000006E-2</v>
      </c>
      <c r="Q77" s="35">
        <v>0.15111722739752495</v>
      </c>
      <c r="R77" s="17">
        <f t="shared" si="3"/>
        <v>6.1828320000000006E-2</v>
      </c>
      <c r="S77" s="39">
        <v>0.23703744209476618</v>
      </c>
    </row>
    <row r="78" spans="1:19">
      <c r="A78" s="33" t="s">
        <v>91</v>
      </c>
      <c r="B78" s="33">
        <v>188</v>
      </c>
      <c r="C78" s="48">
        <v>0.99980011371738398</v>
      </c>
      <c r="D78" s="35">
        <v>0.14097028434021996</v>
      </c>
      <c r="E78" s="17">
        <f t="shared" si="1"/>
        <v>0.13568063101921451</v>
      </c>
      <c r="F78" s="16">
        <f t="shared" si="0"/>
        <v>5.2896533210054497E-3</v>
      </c>
      <c r="G78" s="36">
        <v>70918.63400000002</v>
      </c>
      <c r="H78" s="18">
        <f t="shared" si="4"/>
        <v>375.1349878592701</v>
      </c>
      <c r="I78" s="38">
        <v>8.5036667739920954E-2</v>
      </c>
      <c r="J78" s="17">
        <f t="shared" si="5"/>
        <v>0.10203483228203419</v>
      </c>
      <c r="K78" s="16">
        <f t="shared" si="6"/>
        <v>-1.6998164542113239E-2</v>
      </c>
      <c r="L78" s="36">
        <v>122824.15881781286</v>
      </c>
      <c r="M78" s="18">
        <f t="shared" si="7"/>
        <v>-2087.7852613318319</v>
      </c>
      <c r="N78" s="16">
        <f t="shared" si="8"/>
        <v>0.54441779447597072</v>
      </c>
      <c r="O78" s="39">
        <v>0.31210196428159737</v>
      </c>
      <c r="P78" s="16">
        <f t="shared" si="2"/>
        <v>8.1600000000000006E-2</v>
      </c>
      <c r="Q78" s="35">
        <v>0.14361765371409599</v>
      </c>
      <c r="R78" s="17">
        <f t="shared" si="3"/>
        <v>6.1828320000000006E-2</v>
      </c>
      <c r="S78" s="39">
        <v>0.45558220552402934</v>
      </c>
    </row>
    <row r="79" spans="1:19">
      <c r="A79" s="33" t="s">
        <v>92</v>
      </c>
      <c r="B79" s="33">
        <v>317</v>
      </c>
      <c r="C79" s="48">
        <v>0.74632184832970971</v>
      </c>
      <c r="D79" s="35">
        <v>3.5332635614902672E-2</v>
      </c>
      <c r="E79" s="17">
        <f t="shared" si="1"/>
        <v>0.11111858710314887</v>
      </c>
      <c r="F79" s="16">
        <f t="shared" si="0"/>
        <v>-7.5785951488246198E-2</v>
      </c>
      <c r="G79" s="36">
        <v>642618.34999999974</v>
      </c>
      <c r="H79" s="18">
        <f t="shared" si="4"/>
        <v>-48701.443098556796</v>
      </c>
      <c r="I79" s="38">
        <v>3.5070575649937069E-2</v>
      </c>
      <c r="J79" s="17">
        <f t="shared" si="5"/>
        <v>8.5893861591995857E-2</v>
      </c>
      <c r="K79" s="16">
        <f t="shared" si="6"/>
        <v>-5.0823285942058788E-2</v>
      </c>
      <c r="L79" s="36">
        <v>1325961.0084017636</v>
      </c>
      <c r="M79" s="18">
        <f t="shared" si="7"/>
        <v>-67389.695478023452</v>
      </c>
      <c r="N79" s="16">
        <f t="shared" si="8"/>
        <v>0.48824124936540381</v>
      </c>
      <c r="O79" s="39">
        <v>0.27204096347381573</v>
      </c>
      <c r="P79" s="16">
        <f t="shared" si="2"/>
        <v>8.1600000000000006E-2</v>
      </c>
      <c r="Q79" s="35">
        <v>0.14435960901723929</v>
      </c>
      <c r="R79" s="17">
        <f t="shared" si="3"/>
        <v>6.1828320000000006E-2</v>
      </c>
      <c r="S79" s="39">
        <v>0.51175875063459619</v>
      </c>
    </row>
    <row r="80" spans="1:19">
      <c r="A80" s="33" t="s">
        <v>93</v>
      </c>
      <c r="B80" s="33">
        <v>71</v>
      </c>
      <c r="C80" s="48">
        <v>1.4079565277654003</v>
      </c>
      <c r="D80" s="35">
        <v>0.19242923208655241</v>
      </c>
      <c r="E80" s="17">
        <f t="shared" si="1"/>
        <v>0.17523098754046729</v>
      </c>
      <c r="F80" s="16">
        <f t="shared" si="0"/>
        <v>1.7198244546085123E-2</v>
      </c>
      <c r="G80" s="36">
        <v>70886.256999999998</v>
      </c>
      <c r="H80" s="18">
        <f t="shared" si="4"/>
        <v>1219.1191828426383</v>
      </c>
      <c r="I80" s="38">
        <v>0.20699143796052039</v>
      </c>
      <c r="J80" s="17">
        <f t="shared" si="5"/>
        <v>0.15141205322222229</v>
      </c>
      <c r="K80" s="16">
        <f t="shared" si="6"/>
        <v>5.5579384738298099E-2</v>
      </c>
      <c r="L80" s="36">
        <v>89310.487692790353</v>
      </c>
      <c r="M80" s="18">
        <f t="shared" si="7"/>
        <v>4963.8219566426324</v>
      </c>
      <c r="N80" s="16">
        <f t="shared" si="8"/>
        <v>0.78996142829051774</v>
      </c>
      <c r="O80" s="39">
        <v>0.47700558712134877</v>
      </c>
      <c r="P80" s="16">
        <f t="shared" si="2"/>
        <v>8.1600000000000006E-2</v>
      </c>
      <c r="Q80" s="35">
        <v>0.1257869388108889</v>
      </c>
      <c r="R80" s="17">
        <f t="shared" si="3"/>
        <v>6.1828320000000006E-2</v>
      </c>
      <c r="S80" s="39">
        <v>0.21003857170948226</v>
      </c>
    </row>
    <row r="81" spans="1:19">
      <c r="A81" s="33" t="s">
        <v>94</v>
      </c>
      <c r="B81" s="33">
        <v>171</v>
      </c>
      <c r="C81" s="48">
        <v>0.93308664599416113</v>
      </c>
      <c r="D81" s="35">
        <v>7.3829430241060437E-2</v>
      </c>
      <c r="E81" s="17">
        <f t="shared" si="1"/>
        <v>0.1292160959968342</v>
      </c>
      <c r="F81" s="16">
        <f t="shared" si="0"/>
        <v>-5.5386665755773765E-2</v>
      </c>
      <c r="G81" s="36">
        <v>34434.791000000019</v>
      </c>
      <c r="H81" s="18">
        <f t="shared" si="4"/>
        <v>-1907.2282594869278</v>
      </c>
      <c r="I81" s="38">
        <v>7.2788406420357332E-2</v>
      </c>
      <c r="J81" s="17">
        <f t="shared" si="5"/>
        <v>0.12302312123992358</v>
      </c>
      <c r="K81" s="16">
        <f t="shared" si="6"/>
        <v>-5.0234714819566248E-2</v>
      </c>
      <c r="L81" s="36">
        <v>24865.336411255295</v>
      </c>
      <c r="M81" s="18">
        <f t="shared" si="7"/>
        <v>-1249.1030835119866</v>
      </c>
      <c r="N81" s="16">
        <f t="shared" si="8"/>
        <v>0.90809943398040671</v>
      </c>
      <c r="O81" s="39">
        <v>0.34380203368395396</v>
      </c>
      <c r="P81" s="16">
        <f t="shared" si="2"/>
        <v>8.1600000000000006E-2</v>
      </c>
      <c r="Q81" s="35">
        <v>0.11769356384230889</v>
      </c>
      <c r="R81" s="17">
        <f t="shared" si="3"/>
        <v>6.1828320000000006E-2</v>
      </c>
      <c r="S81" s="39">
        <v>9.190056601959333E-2</v>
      </c>
    </row>
    <row r="82" spans="1:19">
      <c r="A82" s="33" t="s">
        <v>95</v>
      </c>
      <c r="B82" s="33">
        <v>261</v>
      </c>
      <c r="C82" s="48">
        <v>0.60149914329672927</v>
      </c>
      <c r="D82" s="35">
        <v>7.9679810518908711E-2</v>
      </c>
      <c r="E82" s="17">
        <f t="shared" si="1"/>
        <v>9.708526698545307E-2</v>
      </c>
      <c r="F82" s="16">
        <f t="shared" si="0"/>
        <v>-1.7405456466544358E-2</v>
      </c>
      <c r="G82" s="36">
        <v>184487.00999999992</v>
      </c>
      <c r="H82" s="18">
        <f t="shared" si="4"/>
        <v>-3211.0806211979325</v>
      </c>
      <c r="I82" s="38">
        <v>4.6599496741588906E-2</v>
      </c>
      <c r="J82" s="17">
        <f t="shared" si="5"/>
        <v>8.0393511398910503E-2</v>
      </c>
      <c r="K82" s="16">
        <f t="shared" si="6"/>
        <v>-3.3794014657321597E-2</v>
      </c>
      <c r="L82" s="36">
        <v>277114.07013689604</v>
      </c>
      <c r="M82" s="18">
        <f t="shared" si="7"/>
        <v>-9364.7969479563108</v>
      </c>
      <c r="N82" s="16">
        <f t="shared" si="8"/>
        <v>0.59378795064135692</v>
      </c>
      <c r="O82" s="39">
        <v>0.14997321534297839</v>
      </c>
      <c r="P82" s="16">
        <f t="shared" si="2"/>
        <v>7.3899999999999993E-2</v>
      </c>
      <c r="Q82" s="35">
        <v>3.3397191997486503E-2</v>
      </c>
      <c r="R82" s="17">
        <f t="shared" si="3"/>
        <v>5.599403E-2</v>
      </c>
      <c r="S82" s="39">
        <v>0.40621204935864308</v>
      </c>
    </row>
    <row r="83" spans="1:19">
      <c r="A83" s="33" t="s">
        <v>96</v>
      </c>
      <c r="B83" s="33">
        <v>757</v>
      </c>
      <c r="C83" s="48">
        <v>1.0331333398588005</v>
      </c>
      <c r="D83" s="35">
        <v>4.3795420864317411E-2</v>
      </c>
      <c r="E83" s="17">
        <f t="shared" si="1"/>
        <v>0.13891062063231777</v>
      </c>
      <c r="F83" s="16">
        <f t="shared" si="0"/>
        <v>-9.5115199768000355E-2</v>
      </c>
      <c r="G83" s="36">
        <v>890255.51600000018</v>
      </c>
      <c r="H83" s="18">
        <f t="shared" si="4"/>
        <v>-84676.831248904258</v>
      </c>
      <c r="I83" s="38">
        <v>4.5892447335652668E-2</v>
      </c>
      <c r="J83" s="17">
        <f t="shared" si="5"/>
        <v>8.6809143298447577E-2</v>
      </c>
      <c r="K83" s="16">
        <f t="shared" si="6"/>
        <v>-4.0916695962794909E-2</v>
      </c>
      <c r="L83" s="36">
        <v>1682548.1251082276</v>
      </c>
      <c r="M83" s="18">
        <f t="shared" si="7"/>
        <v>-68844.31007782396</v>
      </c>
      <c r="N83" s="16">
        <f t="shared" si="8"/>
        <v>0.3240798872572056</v>
      </c>
      <c r="O83" s="39">
        <v>0.32868449684842099</v>
      </c>
      <c r="P83" s="16">
        <f t="shared" si="2"/>
        <v>8.1600000000000006E-2</v>
      </c>
      <c r="Q83" s="35">
        <v>0.16286468612075888</v>
      </c>
      <c r="R83" s="17">
        <f t="shared" si="3"/>
        <v>6.1828320000000006E-2</v>
      </c>
      <c r="S83" s="39">
        <v>0.6759201127427944</v>
      </c>
    </row>
    <row r="84" spans="1:19">
      <c r="A84" s="33" t="s">
        <v>97</v>
      </c>
      <c r="B84" s="33">
        <v>220</v>
      </c>
      <c r="C84" s="48">
        <v>0.95446195498648101</v>
      </c>
      <c r="D84" s="35">
        <v>2.8567772794352957E-2</v>
      </c>
      <c r="E84" s="17">
        <f t="shared" si="1"/>
        <v>0.13128736343819003</v>
      </c>
      <c r="F84" s="16">
        <f t="shared" ref="F84:F115" si="9">IF(D84="NA","NA",D84-E84)</f>
        <v>-0.10271959064383707</v>
      </c>
      <c r="G84" s="36">
        <v>373772.39999999991</v>
      </c>
      <c r="H84" s="18">
        <f t="shared" si="4"/>
        <v>-38393.747921964517</v>
      </c>
      <c r="I84" s="38">
        <v>2.6219324434792371E-2</v>
      </c>
      <c r="J84" s="17">
        <f t="shared" si="5"/>
        <v>9.5699414578213432E-2</v>
      </c>
      <c r="K84" s="16">
        <f t="shared" si="6"/>
        <v>-6.9480090143421061E-2</v>
      </c>
      <c r="L84" s="36">
        <v>555352.71327890526</v>
      </c>
      <c r="M84" s="18">
        <f t="shared" si="7"/>
        <v>-38585.956580011807</v>
      </c>
      <c r="N84" s="16">
        <f t="shared" si="8"/>
        <v>0.48764124729639435</v>
      </c>
      <c r="O84" s="39">
        <v>0.28030165318071015</v>
      </c>
      <c r="P84" s="16">
        <f t="shared" si="2"/>
        <v>8.1600000000000006E-2</v>
      </c>
      <c r="Q84" s="35">
        <v>0.13904081848989369</v>
      </c>
      <c r="R84" s="17">
        <f t="shared" si="3"/>
        <v>6.1828320000000006E-2</v>
      </c>
      <c r="S84" s="39">
        <v>0.51235875270360565</v>
      </c>
    </row>
    <row r="85" spans="1:19">
      <c r="A85" s="33" t="s">
        <v>98</v>
      </c>
      <c r="B85" s="33">
        <v>352</v>
      </c>
      <c r="C85" s="48">
        <v>0.91753269726435371</v>
      </c>
      <c r="D85" s="35">
        <v>3.9325294535571508E-2</v>
      </c>
      <c r="E85" s="17">
        <f t="shared" ref="E85:E115" si="10">$E$9+C85*$E$10</f>
        <v>0.12770891836491588</v>
      </c>
      <c r="F85" s="16">
        <f t="shared" si="9"/>
        <v>-8.8383623829344365E-2</v>
      </c>
      <c r="G85" s="36">
        <v>307760.36500000017</v>
      </c>
      <c r="H85" s="18">
        <f t="shared" si="4"/>
        <v>-27200.976329741734</v>
      </c>
      <c r="I85" s="38">
        <v>3.9222137147995148E-2</v>
      </c>
      <c r="J85" s="17">
        <f t="shared" si="5"/>
        <v>0.10187039396145019</v>
      </c>
      <c r="K85" s="16">
        <f t="shared" si="6"/>
        <v>-6.2648256813455039E-2</v>
      </c>
      <c r="L85" s="36">
        <v>434639.56284955365</v>
      </c>
      <c r="M85" s="18">
        <f t="shared" si="7"/>
        <v>-27229.410954686668</v>
      </c>
      <c r="N85" s="16">
        <f t="shared" si="8"/>
        <v>0.60779766661582468</v>
      </c>
      <c r="O85" s="39">
        <v>0.31268594754254148</v>
      </c>
      <c r="P85" s="16">
        <f t="shared" ref="P85:P115" si="11">$E$9+$E$11+VLOOKUP(O85,$K$10:$M$16,3)</f>
        <v>8.1600000000000006E-2</v>
      </c>
      <c r="Q85" s="35">
        <v>0.14252032405010087</v>
      </c>
      <c r="R85" s="17">
        <f t="shared" ref="R85:R115" si="12">IF($E$13="Yes",P85*(1-$E$14),P85*(1-Q85))</f>
        <v>6.1828320000000006E-2</v>
      </c>
      <c r="S85" s="39">
        <v>0.39220233338417526</v>
      </c>
    </row>
    <row r="86" spans="1:19">
      <c r="A86" s="33" t="s">
        <v>99</v>
      </c>
      <c r="B86" s="33">
        <v>139</v>
      </c>
      <c r="C86" s="48">
        <v>1.0484816373807053</v>
      </c>
      <c r="D86" s="35">
        <v>4.6667617415492635E-2</v>
      </c>
      <c r="E86" s="17">
        <f t="shared" si="10"/>
        <v>0.14039787066219034</v>
      </c>
      <c r="F86" s="16">
        <f t="shared" si="9"/>
        <v>-9.3730253246697703E-2</v>
      </c>
      <c r="G86" s="36">
        <v>33545.487999999998</v>
      </c>
      <c r="H86" s="18">
        <f t="shared" ref="H86:H115" si="13">G86*F86</f>
        <v>-3144.2270855240586</v>
      </c>
      <c r="I86" s="38">
        <v>4.2217418293681371E-2</v>
      </c>
      <c r="J86" s="17">
        <f t="shared" ref="J86:J115" si="14">E86*(1-S86)+R86*S86</f>
        <v>0.11298014268974249</v>
      </c>
      <c r="K86" s="16">
        <f t="shared" ref="K86:K115" si="15">IF(I86="NA","NA",I86-J86)</f>
        <v>-7.0762724396061127E-2</v>
      </c>
      <c r="L86" s="36">
        <v>52839.495703409426</v>
      </c>
      <c r="M86" s="18">
        <f t="shared" ref="M86:M115" si="16">IF(K86="NA","NA",K86*L86)</f>
        <v>-3739.0666716872174</v>
      </c>
      <c r="N86" s="16">
        <f t="shared" ref="N86:N115" si="17">1-S86</f>
        <v>0.65103875812742862</v>
      </c>
      <c r="O86" s="39">
        <v>0.32332856301847296</v>
      </c>
      <c r="P86" s="16">
        <f t="shared" si="11"/>
        <v>8.1600000000000006E-2</v>
      </c>
      <c r="Q86" s="35">
        <v>0.11785625584198936</v>
      </c>
      <c r="R86" s="17">
        <f t="shared" si="12"/>
        <v>6.1828320000000006E-2</v>
      </c>
      <c r="S86" s="39">
        <v>0.34896124187257138</v>
      </c>
    </row>
    <row r="87" spans="1:19">
      <c r="A87" s="33" t="s">
        <v>100</v>
      </c>
      <c r="B87" s="33">
        <v>29</v>
      </c>
      <c r="C87" s="48">
        <v>1.1812752073495445</v>
      </c>
      <c r="D87" s="35">
        <v>-1.9166122302298368E-2</v>
      </c>
      <c r="E87" s="17">
        <f t="shared" si="10"/>
        <v>0.15326556759217086</v>
      </c>
      <c r="F87" s="16">
        <f t="shared" si="9"/>
        <v>-0.17243168989446922</v>
      </c>
      <c r="G87" s="36">
        <v>56487.9</v>
      </c>
      <c r="H87" s="18">
        <f t="shared" si="13"/>
        <v>-9740.3040555897878</v>
      </c>
      <c r="I87" s="38">
        <v>-1.714403052050829E-2</v>
      </c>
      <c r="J87" s="17">
        <f t="shared" si="14"/>
        <v>0.11875139291535483</v>
      </c>
      <c r="K87" s="16">
        <f t="shared" si="15"/>
        <v>-0.13589542343586311</v>
      </c>
      <c r="L87" s="36">
        <v>61709.051399835487</v>
      </c>
      <c r="M87" s="18">
        <f t="shared" si="16"/>
        <v>-8385.977669806085</v>
      </c>
      <c r="N87" s="16">
        <f t="shared" si="17"/>
        <v>0.62253703402407268</v>
      </c>
      <c r="O87" s="39">
        <v>0.30168891850512075</v>
      </c>
      <c r="P87" s="16">
        <f t="shared" si="11"/>
        <v>8.1600000000000006E-2</v>
      </c>
      <c r="Q87" s="35">
        <v>0.10019221985514924</v>
      </c>
      <c r="R87" s="17">
        <f t="shared" si="12"/>
        <v>6.1828320000000006E-2</v>
      </c>
      <c r="S87" s="39">
        <v>0.37746296597592732</v>
      </c>
    </row>
    <row r="88" spans="1:19">
      <c r="A88" s="33" t="s">
        <v>101</v>
      </c>
      <c r="B88" s="33">
        <v>141</v>
      </c>
      <c r="C88" s="48">
        <v>1.0333952254729406</v>
      </c>
      <c r="D88" s="35">
        <v>4.2354177448499349E-2</v>
      </c>
      <c r="E88" s="17">
        <f t="shared" si="10"/>
        <v>0.13893599734832796</v>
      </c>
      <c r="F88" s="16">
        <f t="shared" si="9"/>
        <v>-9.6581819899828614E-2</v>
      </c>
      <c r="G88" s="36">
        <v>20284.894000000015</v>
      </c>
      <c r="H88" s="18">
        <f t="shared" si="13"/>
        <v>-1959.1519789951155</v>
      </c>
      <c r="I88" s="38">
        <v>6.7143989922574504E-2</v>
      </c>
      <c r="J88" s="17">
        <f t="shared" si="14"/>
        <v>0.1262052262127242</v>
      </c>
      <c r="K88" s="16">
        <f t="shared" si="15"/>
        <v>-5.9061236290149699E-2</v>
      </c>
      <c r="L88" s="36">
        <v>30510.458181558912</v>
      </c>
      <c r="M88" s="18">
        <f t="shared" si="16"/>
        <v>-1801.985379981782</v>
      </c>
      <c r="N88" s="16">
        <f t="shared" si="17"/>
        <v>0.83489619226768463</v>
      </c>
      <c r="O88" s="39">
        <v>0.35409246796513022</v>
      </c>
      <c r="P88" s="16">
        <f t="shared" si="11"/>
        <v>8.1600000000000006E-2</v>
      </c>
      <c r="Q88" s="35">
        <v>0.11102325280388246</v>
      </c>
      <c r="R88" s="17">
        <f t="shared" si="12"/>
        <v>6.1828320000000006E-2</v>
      </c>
      <c r="S88" s="39">
        <v>0.16510380773231539</v>
      </c>
    </row>
    <row r="89" spans="1:19">
      <c r="A89" s="33" t="s">
        <v>102</v>
      </c>
      <c r="B89" s="33">
        <v>103</v>
      </c>
      <c r="C89" s="48">
        <v>0.8594583553657803</v>
      </c>
      <c r="D89" s="35">
        <v>0.10543249736036145</v>
      </c>
      <c r="E89" s="17">
        <f t="shared" si="10"/>
        <v>0.12208151463494411</v>
      </c>
      <c r="F89" s="16">
        <f t="shared" si="9"/>
        <v>-1.6649017274582664E-2</v>
      </c>
      <c r="G89" s="36">
        <v>39752.60100000001</v>
      </c>
      <c r="H89" s="18">
        <f t="shared" si="13"/>
        <v>-661.84174075859221</v>
      </c>
      <c r="I89" s="38">
        <v>9.8242789108524575E-2</v>
      </c>
      <c r="J89" s="17">
        <f t="shared" si="14"/>
        <v>9.8634903234346982E-2</v>
      </c>
      <c r="K89" s="16">
        <f t="shared" si="15"/>
        <v>-3.9211412582240701E-4</v>
      </c>
      <c r="L89" s="36">
        <v>67981.676017656355</v>
      </c>
      <c r="M89" s="18">
        <f t="shared" si="16"/>
        <v>-26.656575463605414</v>
      </c>
      <c r="N89" s="16">
        <f t="shared" si="17"/>
        <v>0.61086525714274476</v>
      </c>
      <c r="O89" s="39">
        <v>0.30953150860944056</v>
      </c>
      <c r="P89" s="16">
        <f t="shared" si="11"/>
        <v>8.1600000000000006E-2</v>
      </c>
      <c r="Q89" s="35">
        <v>0.18570902850067522</v>
      </c>
      <c r="R89" s="17">
        <f t="shared" si="12"/>
        <v>6.1828320000000006E-2</v>
      </c>
      <c r="S89" s="39">
        <v>0.38913474285725524</v>
      </c>
    </row>
    <row r="90" spans="1:19">
      <c r="A90" s="33" t="s">
        <v>103</v>
      </c>
      <c r="B90" s="33">
        <v>36</v>
      </c>
      <c r="C90" s="48">
        <v>0.85098687159723674</v>
      </c>
      <c r="D90" s="35">
        <v>0.13375543515027771</v>
      </c>
      <c r="E90" s="17">
        <f t="shared" si="10"/>
        <v>0.12126062785777224</v>
      </c>
      <c r="F90" s="16">
        <f t="shared" si="9"/>
        <v>1.2494807292505475E-2</v>
      </c>
      <c r="G90" s="36">
        <v>6503.9600000000009</v>
      </c>
      <c r="H90" s="18">
        <f t="shared" si="13"/>
        <v>81.265726838163914</v>
      </c>
      <c r="I90" s="38">
        <v>0.10807883193269727</v>
      </c>
      <c r="J90" s="17">
        <f t="shared" si="14"/>
        <v>0.10844784208175762</v>
      </c>
      <c r="K90" s="16">
        <f t="shared" si="15"/>
        <v>-3.6901014906035035E-4</v>
      </c>
      <c r="L90" s="36">
        <v>11413.349592502522</v>
      </c>
      <c r="M90" s="18">
        <f t="shared" si="16"/>
        <v>-4.2116418344072448</v>
      </c>
      <c r="N90" s="16">
        <f t="shared" si="17"/>
        <v>0.78441379381266885</v>
      </c>
      <c r="O90" s="39">
        <v>0.284088004916279</v>
      </c>
      <c r="P90" s="16">
        <f t="shared" si="11"/>
        <v>8.1600000000000006E-2</v>
      </c>
      <c r="Q90" s="35">
        <v>0.15197607144076633</v>
      </c>
      <c r="R90" s="17">
        <f t="shared" si="12"/>
        <v>6.1828320000000006E-2</v>
      </c>
      <c r="S90" s="39">
        <v>0.21558620618733118</v>
      </c>
    </row>
    <row r="91" spans="1:19">
      <c r="A91" s="33" t="s">
        <v>104</v>
      </c>
      <c r="B91" s="33">
        <v>642</v>
      </c>
      <c r="C91" s="48">
        <v>0.75063321724232968</v>
      </c>
      <c r="D91" s="35">
        <v>7.9823807505158481E-2</v>
      </c>
      <c r="E91" s="17">
        <f t="shared" si="10"/>
        <v>0.11153635875078174</v>
      </c>
      <c r="F91" s="16">
        <f t="shared" si="9"/>
        <v>-3.1712551245623263E-2</v>
      </c>
      <c r="G91" s="36">
        <v>116272.83000000012</v>
      </c>
      <c r="H91" s="18">
        <f t="shared" si="13"/>
        <v>-3687.3080798486458</v>
      </c>
      <c r="I91" s="38">
        <v>6.9507640360619752E-2</v>
      </c>
      <c r="J91" s="17">
        <f t="shared" si="14"/>
        <v>8.7397293955070482E-2</v>
      </c>
      <c r="K91" s="16">
        <f t="shared" si="15"/>
        <v>-1.788965359445073E-2</v>
      </c>
      <c r="L91" s="36">
        <v>253288.75209719353</v>
      </c>
      <c r="M91" s="18">
        <f t="shared" si="16"/>
        <v>-4531.2480343894986</v>
      </c>
      <c r="N91" s="16">
        <f t="shared" si="17"/>
        <v>0.51438307761978153</v>
      </c>
      <c r="O91" s="39">
        <v>0.36711988356210024</v>
      </c>
      <c r="P91" s="16">
        <f t="shared" si="11"/>
        <v>8.1600000000000006E-2</v>
      </c>
      <c r="Q91" s="35">
        <v>0.14403950422723574</v>
      </c>
      <c r="R91" s="17">
        <f t="shared" si="12"/>
        <v>6.1828320000000006E-2</v>
      </c>
      <c r="S91" s="39">
        <v>0.48561692238021847</v>
      </c>
    </row>
    <row r="92" spans="1:19">
      <c r="A92" s="33" t="s">
        <v>105</v>
      </c>
      <c r="B92" s="33">
        <v>122</v>
      </c>
      <c r="C92" s="48">
        <v>0.8927755643905656</v>
      </c>
      <c r="D92" s="35">
        <v>5.5601830085179653E-2</v>
      </c>
      <c r="E92" s="17">
        <f t="shared" si="10"/>
        <v>0.12530995218944579</v>
      </c>
      <c r="F92" s="16">
        <f t="shared" si="9"/>
        <v>-6.9708122104266135E-2</v>
      </c>
      <c r="G92" s="36">
        <v>114994.86600000002</v>
      </c>
      <c r="H92" s="18">
        <f t="shared" si="13"/>
        <v>-8016.0761604917243</v>
      </c>
      <c r="I92" s="38">
        <v>6.6555000414912344E-2</v>
      </c>
      <c r="J92" s="17">
        <f t="shared" si="14"/>
        <v>9.9454393122764495E-2</v>
      </c>
      <c r="K92" s="16">
        <f t="shared" si="15"/>
        <v>-3.2899392707852151E-2</v>
      </c>
      <c r="L92" s="36">
        <v>201770.89583074517</v>
      </c>
      <c r="M92" s="18">
        <f t="shared" si="16"/>
        <v>-6638.1399389508133</v>
      </c>
      <c r="N92" s="16">
        <f t="shared" si="17"/>
        <v>0.59270802947344592</v>
      </c>
      <c r="O92" s="39">
        <v>0.27989185595159299</v>
      </c>
      <c r="P92" s="16">
        <f t="shared" si="11"/>
        <v>8.1600000000000006E-2</v>
      </c>
      <c r="Q92" s="35">
        <v>0.16455865979371936</v>
      </c>
      <c r="R92" s="17">
        <f t="shared" si="12"/>
        <v>6.1828320000000006E-2</v>
      </c>
      <c r="S92" s="39">
        <v>0.40729197052655408</v>
      </c>
    </row>
    <row r="93" spans="1:19">
      <c r="A93" s="33" t="s">
        <v>106</v>
      </c>
      <c r="B93" s="33">
        <v>75</v>
      </c>
      <c r="C93" s="48">
        <v>0.7554438169512363</v>
      </c>
      <c r="D93" s="35">
        <v>8.1593659212577441E-2</v>
      </c>
      <c r="E93" s="17">
        <f t="shared" si="10"/>
        <v>0.11200250586257481</v>
      </c>
      <c r="F93" s="16">
        <f t="shared" si="9"/>
        <v>-3.0408846649997365E-2</v>
      </c>
      <c r="G93" s="36">
        <v>37790.889999999978</v>
      </c>
      <c r="H93" s="18">
        <f t="shared" si="13"/>
        <v>-1149.1773787769182</v>
      </c>
      <c r="I93" s="38">
        <v>7.0138560013075266E-2</v>
      </c>
      <c r="J93" s="17">
        <f t="shared" si="14"/>
        <v>9.7012361090366234E-2</v>
      </c>
      <c r="K93" s="16">
        <f t="shared" si="15"/>
        <v>-2.6873801077290968E-2</v>
      </c>
      <c r="L93" s="36">
        <v>72380.587345973734</v>
      </c>
      <c r="M93" s="18">
        <f t="shared" si="16"/>
        <v>-1945.1415061931818</v>
      </c>
      <c r="N93" s="16">
        <f t="shared" si="17"/>
        <v>0.70123790721256518</v>
      </c>
      <c r="O93" s="39">
        <v>0.28585214961572553</v>
      </c>
      <c r="P93" s="16">
        <f t="shared" si="11"/>
        <v>8.1600000000000006E-2</v>
      </c>
      <c r="Q93" s="35">
        <v>0.16234847054090532</v>
      </c>
      <c r="R93" s="17">
        <f t="shared" si="12"/>
        <v>6.1828320000000006E-2</v>
      </c>
      <c r="S93" s="39">
        <v>0.29876209278743482</v>
      </c>
    </row>
    <row r="94" spans="1:19">
      <c r="A94" s="33" t="s">
        <v>107</v>
      </c>
      <c r="B94" s="33">
        <v>98</v>
      </c>
      <c r="C94" s="48">
        <v>1.8753604891625568</v>
      </c>
      <c r="D94" s="35">
        <v>-2.3806185108001476E-2</v>
      </c>
      <c r="E94" s="17">
        <f t="shared" si="10"/>
        <v>0.22052243139985175</v>
      </c>
      <c r="F94" s="16">
        <f t="shared" si="9"/>
        <v>-0.24432861650785323</v>
      </c>
      <c r="G94" s="36">
        <v>73731.258999999947</v>
      </c>
      <c r="H94" s="18">
        <f t="shared" si="13"/>
        <v>-18014.656504852188</v>
      </c>
      <c r="I94" s="38">
        <v>-3.6757045660461132E-2</v>
      </c>
      <c r="J94" s="17">
        <f t="shared" si="14"/>
        <v>0.20287312354375339</v>
      </c>
      <c r="K94" s="16">
        <f t="shared" si="15"/>
        <v>-0.23963016920421454</v>
      </c>
      <c r="L94" s="36">
        <v>81449.435574424671</v>
      </c>
      <c r="M94" s="18">
        <f t="shared" si="16"/>
        <v>-19517.742028287154</v>
      </c>
      <c r="N94" s="16">
        <f t="shared" si="17"/>
        <v>0.88878410357881221</v>
      </c>
      <c r="O94" s="39">
        <v>0.43952374980055808</v>
      </c>
      <c r="P94" s="16">
        <f t="shared" si="11"/>
        <v>8.1600000000000006E-2</v>
      </c>
      <c r="Q94" s="35">
        <v>0.10370461795255578</v>
      </c>
      <c r="R94" s="17">
        <f t="shared" si="12"/>
        <v>6.1828320000000006E-2</v>
      </c>
      <c r="S94" s="39">
        <v>0.11121589642118777</v>
      </c>
    </row>
    <row r="95" spans="1:19">
      <c r="A95" s="33" t="s">
        <v>108</v>
      </c>
      <c r="B95" s="33">
        <v>197</v>
      </c>
      <c r="C95" s="48">
        <v>1.0343199629755711</v>
      </c>
      <c r="D95" s="35">
        <v>1.0896307295737564E-2</v>
      </c>
      <c r="E95" s="17">
        <f t="shared" si="10"/>
        <v>0.13902560441233283</v>
      </c>
      <c r="F95" s="16">
        <f t="shared" si="9"/>
        <v>-0.12812929711659526</v>
      </c>
      <c r="G95" s="36">
        <v>71035.257999999871</v>
      </c>
      <c r="H95" s="18">
        <f t="shared" si="13"/>
        <v>-9101.6976780359837</v>
      </c>
      <c r="I95" s="38">
        <v>6.8728072581005953E-2</v>
      </c>
      <c r="J95" s="17">
        <f t="shared" si="14"/>
        <v>0.12236674965981668</v>
      </c>
      <c r="K95" s="16">
        <f t="shared" si="15"/>
        <v>-5.3638677078810731E-2</v>
      </c>
      <c r="L95" s="36">
        <v>97951.056839064826</v>
      </c>
      <c r="M95" s="18">
        <f t="shared" si="16"/>
        <v>-5253.9651073188334</v>
      </c>
      <c r="N95" s="16">
        <f t="shared" si="17"/>
        <v>0.78420413516702958</v>
      </c>
      <c r="O95" s="39">
        <v>0.31749018654819844</v>
      </c>
      <c r="P95" s="16">
        <f t="shared" si="11"/>
        <v>8.1600000000000006E-2</v>
      </c>
      <c r="Q95" s="35">
        <v>0.15715964098659993</v>
      </c>
      <c r="R95" s="17">
        <f t="shared" si="12"/>
        <v>6.1828320000000006E-2</v>
      </c>
      <c r="S95" s="39">
        <v>0.21579586483297039</v>
      </c>
    </row>
    <row r="96" spans="1:19">
      <c r="A96" s="33" t="s">
        <v>109</v>
      </c>
      <c r="B96" s="33">
        <v>71</v>
      </c>
      <c r="C96" s="48">
        <v>1.1797294049028624</v>
      </c>
      <c r="D96" s="35">
        <v>4.8996643047649932E-2</v>
      </c>
      <c r="E96" s="17">
        <f t="shared" si="10"/>
        <v>0.15311577933508735</v>
      </c>
      <c r="F96" s="16">
        <f t="shared" si="9"/>
        <v>-0.10411913628743742</v>
      </c>
      <c r="G96" s="36">
        <v>37210.835000000021</v>
      </c>
      <c r="H96" s="18">
        <f t="shared" si="13"/>
        <v>-3874.3600007343489</v>
      </c>
      <c r="I96" s="38">
        <v>3.4379242856561333E-2</v>
      </c>
      <c r="J96" s="17">
        <f t="shared" si="14"/>
        <v>0.12466511041475073</v>
      </c>
      <c r="K96" s="16">
        <f t="shared" si="15"/>
        <v>-9.0285867558189403E-2</v>
      </c>
      <c r="L96" s="36">
        <v>54091.728631704464</v>
      </c>
      <c r="M96" s="18">
        <f t="shared" si="16"/>
        <v>-4883.7186472355907</v>
      </c>
      <c r="N96" s="16">
        <f t="shared" si="17"/>
        <v>0.6883397880983495</v>
      </c>
      <c r="O96" s="39">
        <v>0.28422471539637167</v>
      </c>
      <c r="P96" s="16">
        <f t="shared" si="11"/>
        <v>8.1600000000000006E-2</v>
      </c>
      <c r="Q96" s="35">
        <v>0.15270327777159562</v>
      </c>
      <c r="R96" s="17">
        <f t="shared" si="12"/>
        <v>6.1828320000000006E-2</v>
      </c>
      <c r="S96" s="39">
        <v>0.31166021190165055</v>
      </c>
    </row>
    <row r="97" spans="1:19">
      <c r="A97" s="33" t="s">
        <v>110</v>
      </c>
      <c r="B97" s="33">
        <v>485</v>
      </c>
      <c r="C97" s="48">
        <v>1.6983210334731236</v>
      </c>
      <c r="D97" s="35">
        <v>0.21647670447671843</v>
      </c>
      <c r="E97" s="17">
        <f t="shared" si="10"/>
        <v>0.20336730814354567</v>
      </c>
      <c r="F97" s="16">
        <f t="shared" si="9"/>
        <v>1.3109396333172763E-2</v>
      </c>
      <c r="G97" s="36">
        <v>315155.87400000013</v>
      </c>
      <c r="H97" s="18">
        <f t="shared" si="13"/>
        <v>4131.503258993459</v>
      </c>
      <c r="I97" s="38">
        <v>0.18245973857190456</v>
      </c>
      <c r="J97" s="17">
        <f t="shared" si="14"/>
        <v>0.18965841641947512</v>
      </c>
      <c r="K97" s="16">
        <f t="shared" si="15"/>
        <v>-7.198677847570556E-3</v>
      </c>
      <c r="L97" s="36">
        <v>382070.88954713952</v>
      </c>
      <c r="M97" s="18">
        <f t="shared" si="16"/>
        <v>-2750.4052487845702</v>
      </c>
      <c r="N97" s="16">
        <f t="shared" si="17"/>
        <v>0.90314406013580306</v>
      </c>
      <c r="O97" s="39">
        <v>0.35868387456296258</v>
      </c>
      <c r="P97" s="16">
        <f t="shared" si="11"/>
        <v>8.1600000000000006E-2</v>
      </c>
      <c r="Q97" s="35">
        <v>0.10757278563058142</v>
      </c>
      <c r="R97" s="17">
        <f t="shared" si="12"/>
        <v>6.1828320000000006E-2</v>
      </c>
      <c r="S97" s="39">
        <v>9.6855939864196966E-2</v>
      </c>
    </row>
    <row r="98" spans="1:19">
      <c r="A98" s="33" t="s">
        <v>111</v>
      </c>
      <c r="B98" s="33">
        <v>253</v>
      </c>
      <c r="C98" s="48">
        <v>1.9462707749847767</v>
      </c>
      <c r="D98" s="35">
        <v>0.2216269968295865</v>
      </c>
      <c r="E98" s="17">
        <f t="shared" si="10"/>
        <v>0.22739363809602486</v>
      </c>
      <c r="F98" s="16">
        <f t="shared" si="9"/>
        <v>-5.7666412664383604E-3</v>
      </c>
      <c r="G98" s="36">
        <v>59917.73199999996</v>
      </c>
      <c r="H98" s="18">
        <f t="shared" si="13"/>
        <v>-345.52406594259406</v>
      </c>
      <c r="I98" s="38">
        <v>0.18454069600856049</v>
      </c>
      <c r="J98" s="17">
        <f t="shared" si="14"/>
        <v>0.2148788012945379</v>
      </c>
      <c r="K98" s="16">
        <f t="shared" si="15"/>
        <v>-3.0338105285977413E-2</v>
      </c>
      <c r="L98" s="36">
        <v>72945.239486056249</v>
      </c>
      <c r="M98" s="18">
        <f t="shared" si="16"/>
        <v>-2213.0203556388115</v>
      </c>
      <c r="N98" s="16">
        <f t="shared" si="17"/>
        <v>0.92441148336254464</v>
      </c>
      <c r="O98" s="39">
        <v>0.32068507667334445</v>
      </c>
      <c r="P98" s="16">
        <f t="shared" si="11"/>
        <v>8.1600000000000006E-2</v>
      </c>
      <c r="Q98" s="35">
        <v>0.13939311915009886</v>
      </c>
      <c r="R98" s="17">
        <f t="shared" si="12"/>
        <v>6.1828320000000006E-2</v>
      </c>
      <c r="S98" s="39">
        <v>7.5588516637455389E-2</v>
      </c>
    </row>
    <row r="99" spans="1:19">
      <c r="A99" s="33" t="s">
        <v>112</v>
      </c>
      <c r="B99" s="33">
        <v>236</v>
      </c>
      <c r="C99" s="48">
        <v>1.1291872939645089</v>
      </c>
      <c r="D99" s="35">
        <v>0.44274579369754152</v>
      </c>
      <c r="E99" s="17">
        <f t="shared" si="10"/>
        <v>0.14821824878516093</v>
      </c>
      <c r="F99" s="16">
        <f t="shared" si="9"/>
        <v>0.29452754491238059</v>
      </c>
      <c r="G99" s="36">
        <v>200806.82700000014</v>
      </c>
      <c r="H99" s="18">
        <f t="shared" si="13"/>
        <v>59143.141757955178</v>
      </c>
      <c r="I99" s="38">
        <v>0.32842552195721281</v>
      </c>
      <c r="J99" s="17">
        <f t="shared" si="14"/>
        <v>0.11890662082005427</v>
      </c>
      <c r="K99" s="16">
        <f t="shared" si="15"/>
        <v>0.20951890113715854</v>
      </c>
      <c r="L99" s="36">
        <v>262553.04376744019</v>
      </c>
      <c r="M99" s="18">
        <f t="shared" si="16"/>
        <v>55009.82522037036</v>
      </c>
      <c r="N99" s="16">
        <f t="shared" si="17"/>
        <v>0.66070549684095248</v>
      </c>
      <c r="O99" s="39">
        <v>0.34754646038376652</v>
      </c>
      <c r="P99" s="16">
        <f t="shared" si="11"/>
        <v>8.1600000000000006E-2</v>
      </c>
      <c r="Q99" s="35">
        <v>0.12536695691915092</v>
      </c>
      <c r="R99" s="17">
        <f t="shared" si="12"/>
        <v>6.1828320000000006E-2</v>
      </c>
      <c r="S99" s="39">
        <v>0.33929450315904758</v>
      </c>
    </row>
    <row r="100" spans="1:19">
      <c r="A100" s="33" t="s">
        <v>113</v>
      </c>
      <c r="B100" s="33">
        <v>58</v>
      </c>
      <c r="C100" s="48">
        <v>0.95032332813034504</v>
      </c>
      <c r="D100" s="35">
        <v>0.10663116929476689</v>
      </c>
      <c r="E100" s="17">
        <f t="shared" si="10"/>
        <v>0.13088633049583043</v>
      </c>
      <c r="F100" s="16">
        <f t="shared" si="9"/>
        <v>-2.4255161201063538E-2</v>
      </c>
      <c r="G100" s="36">
        <v>21099.778000000009</v>
      </c>
      <c r="H100" s="18">
        <f t="shared" si="13"/>
        <v>-511.77851669665426</v>
      </c>
      <c r="I100" s="38">
        <v>7.2169926214626992E-2</v>
      </c>
      <c r="J100" s="17">
        <f t="shared" si="14"/>
        <v>0.11826340270029834</v>
      </c>
      <c r="K100" s="16">
        <f t="shared" si="15"/>
        <v>-4.6093476485671345E-2</v>
      </c>
      <c r="L100" s="36">
        <v>27195.53841775886</v>
      </c>
      <c r="M100" s="18">
        <f t="shared" si="16"/>
        <v>-1253.5369105741397</v>
      </c>
      <c r="N100" s="16">
        <f t="shared" si="17"/>
        <v>0.81721269256237483</v>
      </c>
      <c r="O100" s="39">
        <v>0.3607325432677766</v>
      </c>
      <c r="P100" s="16">
        <f t="shared" si="11"/>
        <v>8.1600000000000006E-2</v>
      </c>
      <c r="Q100" s="35">
        <v>0.15362053743510115</v>
      </c>
      <c r="R100" s="17">
        <f t="shared" si="12"/>
        <v>6.1828320000000006E-2</v>
      </c>
      <c r="S100" s="39">
        <v>0.1827873074376252</v>
      </c>
    </row>
    <row r="101" spans="1:19">
      <c r="A101" s="33" t="s">
        <v>114</v>
      </c>
      <c r="B101" s="33">
        <v>57</v>
      </c>
      <c r="C101" s="48">
        <v>1.8638970665429258</v>
      </c>
      <c r="D101" s="35">
        <v>0.13935512960521823</v>
      </c>
      <c r="E101" s="17">
        <f t="shared" si="10"/>
        <v>0.21941162574800951</v>
      </c>
      <c r="F101" s="16">
        <f t="shared" si="9"/>
        <v>-8.0056496142791284E-2</v>
      </c>
      <c r="G101" s="36">
        <v>177041.71399999998</v>
      </c>
      <c r="H101" s="18">
        <f t="shared" si="13"/>
        <v>-14173.339293954155</v>
      </c>
      <c r="I101" s="38">
        <v>5.4872848375295796E-2</v>
      </c>
      <c r="J101" s="17">
        <f t="shared" si="14"/>
        <v>0.20251926268878767</v>
      </c>
      <c r="K101" s="16">
        <f t="shared" si="15"/>
        <v>-0.14764641431349187</v>
      </c>
      <c r="L101" s="36">
        <v>230599.89175966324</v>
      </c>
      <c r="M101" s="18">
        <f t="shared" si="16"/>
        <v>-34047.247159393621</v>
      </c>
      <c r="N101" s="16">
        <f t="shared" si="17"/>
        <v>0.89280360010828619</v>
      </c>
      <c r="O101" s="39">
        <v>0.42235323804553027</v>
      </c>
      <c r="P101" s="16">
        <f t="shared" si="11"/>
        <v>8.1600000000000006E-2</v>
      </c>
      <c r="Q101" s="35">
        <v>0.10075815924357888</v>
      </c>
      <c r="R101" s="17">
        <f t="shared" si="12"/>
        <v>6.1828320000000006E-2</v>
      </c>
      <c r="S101" s="39">
        <v>0.10719639989171376</v>
      </c>
    </row>
    <row r="102" spans="1:19">
      <c r="A102" s="33" t="s">
        <v>115</v>
      </c>
      <c r="B102" s="33">
        <v>42</v>
      </c>
      <c r="C102" s="48">
        <v>1.1434871294833215</v>
      </c>
      <c r="D102" s="35">
        <v>-1.082535909677684E-2</v>
      </c>
      <c r="E102" s="17">
        <f t="shared" si="10"/>
        <v>0.14960390284693387</v>
      </c>
      <c r="F102" s="16">
        <f t="shared" si="9"/>
        <v>-0.16042926194371071</v>
      </c>
      <c r="G102" s="36">
        <v>9760.5999999999967</v>
      </c>
      <c r="H102" s="18">
        <f t="shared" si="13"/>
        <v>-1565.8858541277823</v>
      </c>
      <c r="I102" s="38">
        <v>1.9823574755492172E-2</v>
      </c>
      <c r="J102" s="17">
        <f t="shared" si="14"/>
        <v>0.13373984819498697</v>
      </c>
      <c r="K102" s="16">
        <f t="shared" si="15"/>
        <v>-0.11391627343949479</v>
      </c>
      <c r="L102" s="36">
        <v>14704.590332100652</v>
      </c>
      <c r="M102" s="18">
        <f t="shared" si="16"/>
        <v>-1675.0921330873293</v>
      </c>
      <c r="N102" s="16">
        <f t="shared" si="17"/>
        <v>0.81926574410093977</v>
      </c>
      <c r="O102" s="39">
        <v>0.38784834895080433</v>
      </c>
      <c r="P102" s="16">
        <f t="shared" si="11"/>
        <v>8.1600000000000006E-2</v>
      </c>
      <c r="Q102" s="35">
        <v>9.8320497900612244E-2</v>
      </c>
      <c r="R102" s="17">
        <f t="shared" si="12"/>
        <v>6.1828320000000006E-2</v>
      </c>
      <c r="S102" s="39">
        <v>0.18073425589906023</v>
      </c>
    </row>
    <row r="103" spans="1:19">
      <c r="A103" s="33" t="s">
        <v>116</v>
      </c>
      <c r="B103" s="33">
        <v>492</v>
      </c>
      <c r="C103" s="48">
        <v>1.3797690064299346</v>
      </c>
      <c r="D103" s="35">
        <v>-1.8872098790756041E-2</v>
      </c>
      <c r="E103" s="17">
        <f t="shared" si="10"/>
        <v>0.17249961672306066</v>
      </c>
      <c r="F103" s="16">
        <f t="shared" si="9"/>
        <v>-0.19137171551381671</v>
      </c>
      <c r="G103" s="36">
        <v>80809.665999999997</v>
      </c>
      <c r="H103" s="18">
        <f t="shared" si="13"/>
        <v>-15464.684412518545</v>
      </c>
      <c r="I103" s="38">
        <v>1.9287454014953197E-2</v>
      </c>
      <c r="J103" s="17">
        <f t="shared" si="14"/>
        <v>0.1683693159246224</v>
      </c>
      <c r="K103" s="16">
        <f t="shared" si="15"/>
        <v>-0.14908186190966921</v>
      </c>
      <c r="L103" s="36">
        <v>92874.07964189013</v>
      </c>
      <c r="M103" s="18">
        <f t="shared" si="16"/>
        <v>-13845.840716159884</v>
      </c>
      <c r="N103" s="16">
        <f t="shared" si="17"/>
        <v>0.96267956624043416</v>
      </c>
      <c r="O103" s="39">
        <v>0.39669708999427156</v>
      </c>
      <c r="P103" s="16">
        <f t="shared" si="11"/>
        <v>8.1600000000000006E-2</v>
      </c>
      <c r="Q103" s="35">
        <v>8.8791258094375075E-2</v>
      </c>
      <c r="R103" s="17">
        <f t="shared" si="12"/>
        <v>6.1828320000000006E-2</v>
      </c>
      <c r="S103" s="39">
        <v>3.7320433759565792E-2</v>
      </c>
    </row>
    <row r="104" spans="1:19">
      <c r="A104" s="33" t="s">
        <v>117</v>
      </c>
      <c r="B104" s="33">
        <v>519</v>
      </c>
      <c r="C104" s="48">
        <v>1.2978265807100386</v>
      </c>
      <c r="D104" s="35">
        <v>0.14329593507396796</v>
      </c>
      <c r="E104" s="17">
        <f t="shared" si="10"/>
        <v>0.16455939567080274</v>
      </c>
      <c r="F104" s="16">
        <f t="shared" si="9"/>
        <v>-2.1263460596834788E-2</v>
      </c>
      <c r="G104" s="36">
        <v>390293.7440000003</v>
      </c>
      <c r="H104" s="18">
        <f t="shared" si="13"/>
        <v>-8298.9956467351294</v>
      </c>
      <c r="I104" s="38">
        <v>0.10886812705126907</v>
      </c>
      <c r="J104" s="17">
        <f t="shared" si="14"/>
        <v>0.13014537759410469</v>
      </c>
      <c r="K104" s="16">
        <f t="shared" si="15"/>
        <v>-2.1277250542835621E-2</v>
      </c>
      <c r="L104" s="36">
        <v>564143.38837495423</v>
      </c>
      <c r="M104" s="18">
        <f t="shared" si="16"/>
        <v>-12003.420216538121</v>
      </c>
      <c r="N104" s="16">
        <f t="shared" si="17"/>
        <v>0.66500868552202963</v>
      </c>
      <c r="O104" s="39">
        <v>0.3586339982309999</v>
      </c>
      <c r="P104" s="16">
        <f t="shared" si="11"/>
        <v>8.1600000000000006E-2</v>
      </c>
      <c r="Q104" s="35">
        <v>0.15623478924906592</v>
      </c>
      <c r="R104" s="17">
        <f t="shared" si="12"/>
        <v>6.1828320000000006E-2</v>
      </c>
      <c r="S104" s="39">
        <v>0.33499131447797031</v>
      </c>
    </row>
    <row r="105" spans="1:19">
      <c r="A105" s="33" t="s">
        <v>118</v>
      </c>
      <c r="B105" s="33">
        <v>59</v>
      </c>
      <c r="C105" s="48">
        <v>0.81130465738480706</v>
      </c>
      <c r="D105" s="35">
        <v>0.1217887941679807</v>
      </c>
      <c r="E105" s="17">
        <f t="shared" si="10"/>
        <v>0.11741542130058781</v>
      </c>
      <c r="F105" s="16">
        <f t="shared" si="9"/>
        <v>4.373372867392894E-3</v>
      </c>
      <c r="G105" s="36">
        <v>299022.33000000013</v>
      </c>
      <c r="H105" s="18">
        <f t="shared" si="13"/>
        <v>1307.7361447666049</v>
      </c>
      <c r="I105" s="38">
        <v>8.794227566067192E-2</v>
      </c>
      <c r="J105" s="17">
        <f t="shared" si="14"/>
        <v>9.91223087550063E-2</v>
      </c>
      <c r="K105" s="16">
        <f t="shared" si="15"/>
        <v>-1.118003309433438E-2</v>
      </c>
      <c r="L105" s="36">
        <v>459997.90453471593</v>
      </c>
      <c r="M105" s="18">
        <f t="shared" si="16"/>
        <v>-5142.7917960225905</v>
      </c>
      <c r="N105" s="16">
        <f t="shared" si="17"/>
        <v>0.70217033254656269</v>
      </c>
      <c r="O105" s="39">
        <v>0.23927110351458786</v>
      </c>
      <c r="P105" s="16">
        <f t="shared" si="11"/>
        <v>7.3899999999999993E-2</v>
      </c>
      <c r="Q105" s="35">
        <v>0.1961168308634566</v>
      </c>
      <c r="R105" s="17">
        <f t="shared" si="12"/>
        <v>5.599403E-2</v>
      </c>
      <c r="S105" s="39">
        <v>0.29782966745343725</v>
      </c>
    </row>
    <row r="106" spans="1:19">
      <c r="A106" s="33" t="s">
        <v>119</v>
      </c>
      <c r="B106" s="33">
        <v>293</v>
      </c>
      <c r="C106" s="48">
        <v>1.2500150509082688</v>
      </c>
      <c r="D106" s="35">
        <v>5.7417507436742954E-2</v>
      </c>
      <c r="E106" s="17">
        <f t="shared" si="10"/>
        <v>0.15992645843301123</v>
      </c>
      <c r="F106" s="16">
        <f t="shared" si="9"/>
        <v>-0.10250895099626828</v>
      </c>
      <c r="G106" s="36">
        <v>64716.166999999987</v>
      </c>
      <c r="H106" s="18">
        <f t="shared" si="13"/>
        <v>-6633.986391669313</v>
      </c>
      <c r="I106" s="38">
        <v>4.2159835710993271E-2</v>
      </c>
      <c r="J106" s="17">
        <f t="shared" si="14"/>
        <v>0.14602038871801387</v>
      </c>
      <c r="K106" s="16">
        <f t="shared" si="15"/>
        <v>-0.1038605530070206</v>
      </c>
      <c r="L106" s="36">
        <v>91488.563203397716</v>
      </c>
      <c r="M106" s="18">
        <f t="shared" si="16"/>
        <v>-9502.0527681226431</v>
      </c>
      <c r="N106" s="16">
        <f t="shared" si="17"/>
        <v>0.85824328639535319</v>
      </c>
      <c r="O106" s="39">
        <v>0.33429679338505247</v>
      </c>
      <c r="P106" s="16">
        <f t="shared" si="11"/>
        <v>8.1600000000000006E-2</v>
      </c>
      <c r="Q106" s="35">
        <v>9.2634452794823796E-2</v>
      </c>
      <c r="R106" s="17">
        <f t="shared" si="12"/>
        <v>6.1828320000000006E-2</v>
      </c>
      <c r="S106" s="39">
        <v>0.14175671360464681</v>
      </c>
    </row>
    <row r="107" spans="1:19">
      <c r="A107" s="33" t="s">
        <v>120</v>
      </c>
      <c r="B107" s="33">
        <v>138</v>
      </c>
      <c r="C107" s="48">
        <v>0.74946487705120268</v>
      </c>
      <c r="D107" s="35">
        <v>7.4518672903040636E-2</v>
      </c>
      <c r="E107" s="17">
        <f t="shared" si="10"/>
        <v>0.11142314658626154</v>
      </c>
      <c r="F107" s="16">
        <f t="shared" si="9"/>
        <v>-3.6904473683220904E-2</v>
      </c>
      <c r="G107" s="36">
        <v>305159.16499999998</v>
      </c>
      <c r="H107" s="18">
        <f t="shared" si="13"/>
        <v>-11261.738373936165</v>
      </c>
      <c r="I107" s="38">
        <v>8.2703221972704397E-2</v>
      </c>
      <c r="J107" s="17">
        <f t="shared" si="14"/>
        <v>9.7913301086559823E-2</v>
      </c>
      <c r="K107" s="16">
        <f t="shared" si="15"/>
        <v>-1.5210079113855426E-2</v>
      </c>
      <c r="L107" s="36">
        <v>389941.63830597315</v>
      </c>
      <c r="M107" s="18">
        <f t="shared" si="16"/>
        <v>-5931.0431684202495</v>
      </c>
      <c r="N107" s="16">
        <f t="shared" si="17"/>
        <v>0.72759567016120741</v>
      </c>
      <c r="O107" s="39">
        <v>0.29585118986590053</v>
      </c>
      <c r="P107" s="16">
        <f t="shared" si="11"/>
        <v>8.1600000000000006E-2</v>
      </c>
      <c r="Q107" s="35">
        <v>0.14499840112770598</v>
      </c>
      <c r="R107" s="17">
        <f t="shared" si="12"/>
        <v>6.1828320000000006E-2</v>
      </c>
      <c r="S107" s="39">
        <v>0.27240432983879254</v>
      </c>
    </row>
    <row r="108" spans="1:19">
      <c r="A108" s="33" t="s">
        <v>121</v>
      </c>
      <c r="B108" s="33">
        <v>31</v>
      </c>
      <c r="C108" s="48">
        <v>0.56590539299028908</v>
      </c>
      <c r="D108" s="35">
        <v>0.18340672215915343</v>
      </c>
      <c r="E108" s="17">
        <f t="shared" si="10"/>
        <v>9.363623258075901E-2</v>
      </c>
      <c r="F108" s="16">
        <f t="shared" si="9"/>
        <v>8.9770489578394425E-2</v>
      </c>
      <c r="G108" s="36">
        <v>27465.579999999994</v>
      </c>
      <c r="H108" s="18">
        <f t="shared" si="13"/>
        <v>2465.5985631545577</v>
      </c>
      <c r="I108" s="38">
        <v>0.20608996427309584</v>
      </c>
      <c r="J108" s="17">
        <f t="shared" si="14"/>
        <v>9.3242899083153474E-2</v>
      </c>
      <c r="K108" s="16">
        <f t="shared" si="15"/>
        <v>0.11284706518994236</v>
      </c>
      <c r="L108" s="36">
        <v>23515.097889686949</v>
      </c>
      <c r="M108" s="18">
        <f t="shared" si="16"/>
        <v>2653.6097845053791</v>
      </c>
      <c r="N108" s="16">
        <f t="shared" si="17"/>
        <v>0.98955073107739489</v>
      </c>
      <c r="O108" s="39">
        <v>0.24462943944767163</v>
      </c>
      <c r="P108" s="16">
        <f t="shared" si="11"/>
        <v>7.3899999999999993E-2</v>
      </c>
      <c r="Q108" s="35">
        <v>0.23348920189791797</v>
      </c>
      <c r="R108" s="17">
        <f t="shared" si="12"/>
        <v>5.599403E-2</v>
      </c>
      <c r="S108" s="39">
        <v>1.0449268922605144E-2</v>
      </c>
    </row>
    <row r="109" spans="1:19">
      <c r="A109" s="33" t="s">
        <v>122</v>
      </c>
      <c r="B109" s="33">
        <v>220</v>
      </c>
      <c r="C109" s="48">
        <v>1.0382117207939319</v>
      </c>
      <c r="D109" s="35">
        <v>9.0643442917458544E-2</v>
      </c>
      <c r="E109" s="17">
        <f t="shared" si="10"/>
        <v>0.13940271574493202</v>
      </c>
      <c r="F109" s="16">
        <f t="shared" si="9"/>
        <v>-4.8759272827473471E-2</v>
      </c>
      <c r="G109" s="36">
        <v>138227.351</v>
      </c>
      <c r="H109" s="18">
        <f t="shared" si="13"/>
        <v>-6739.8651196279379</v>
      </c>
      <c r="I109" s="38">
        <v>7.4253304346316482E-2</v>
      </c>
      <c r="J109" s="17">
        <f t="shared" si="14"/>
        <v>0.10924788899398502</v>
      </c>
      <c r="K109" s="16">
        <f t="shared" si="15"/>
        <v>-3.4994584647668539E-2</v>
      </c>
      <c r="L109" s="36">
        <v>230632.13736814648</v>
      </c>
      <c r="M109" s="18">
        <f t="shared" si="16"/>
        <v>-8070.8758536023206</v>
      </c>
      <c r="N109" s="16">
        <f t="shared" si="17"/>
        <v>0.61127861246773507</v>
      </c>
      <c r="O109" s="39">
        <v>0.31920233867631614</v>
      </c>
      <c r="P109" s="16">
        <f t="shared" si="11"/>
        <v>8.1600000000000006E-2</v>
      </c>
      <c r="Q109" s="35">
        <v>0.1614454984215429</v>
      </c>
      <c r="R109" s="17">
        <f t="shared" si="12"/>
        <v>6.1828320000000006E-2</v>
      </c>
      <c r="S109" s="39">
        <v>0.38872138753226493</v>
      </c>
    </row>
    <row r="110" spans="1:19">
      <c r="A110" s="33" t="s">
        <v>123</v>
      </c>
      <c r="B110" s="33">
        <v>17</v>
      </c>
      <c r="C110" s="48">
        <v>1.0445253069336815</v>
      </c>
      <c r="D110" s="35">
        <v>4.2042052863396802E-2</v>
      </c>
      <c r="E110" s="17">
        <f t="shared" si="10"/>
        <v>0.14001450224187373</v>
      </c>
      <c r="F110" s="16">
        <f t="shared" si="9"/>
        <v>-9.7972449378476933E-2</v>
      </c>
      <c r="G110" s="36">
        <v>89634.8</v>
      </c>
      <c r="H110" s="18">
        <f t="shared" si="13"/>
        <v>-8781.7409055499047</v>
      </c>
      <c r="I110" s="38">
        <v>4.8113142583689948E-2</v>
      </c>
      <c r="J110" s="17">
        <f t="shared" si="14"/>
        <v>0.12130885060676165</v>
      </c>
      <c r="K110" s="16">
        <f t="shared" si="15"/>
        <v>-7.3195708023071709E-2</v>
      </c>
      <c r="L110" s="36">
        <v>109624.48359139502</v>
      </c>
      <c r="M110" s="18">
        <f t="shared" si="16"/>
        <v>-8024.0416931357659</v>
      </c>
      <c r="N110" s="16">
        <f t="shared" si="17"/>
        <v>0.77736793026748019</v>
      </c>
      <c r="O110" s="39">
        <v>0.23390607759200191</v>
      </c>
      <c r="P110" s="16">
        <f t="shared" si="11"/>
        <v>7.3899999999999993E-2</v>
      </c>
      <c r="Q110" s="35">
        <v>0.20295953151560436</v>
      </c>
      <c r="R110" s="17">
        <f t="shared" si="12"/>
        <v>5.599403E-2</v>
      </c>
      <c r="S110" s="39">
        <v>0.22263206973251984</v>
      </c>
    </row>
    <row r="111" spans="1:19">
      <c r="A111" s="33" t="s">
        <v>124</v>
      </c>
      <c r="B111" s="33">
        <v>110</v>
      </c>
      <c r="C111" s="48">
        <v>1.0580347382703026</v>
      </c>
      <c r="D111" s="35">
        <v>-5.7995812556395646E-2</v>
      </c>
      <c r="E111" s="17">
        <f t="shared" si="10"/>
        <v>0.14132356613839231</v>
      </c>
      <c r="F111" s="16">
        <f t="shared" si="9"/>
        <v>-0.19931937869478794</v>
      </c>
      <c r="G111" s="36">
        <v>18836.790999999987</v>
      </c>
      <c r="H111" s="18">
        <f t="shared" si="13"/>
        <v>-3754.5374787235705</v>
      </c>
      <c r="I111" s="38">
        <v>3.9333355949652801E-2</v>
      </c>
      <c r="J111" s="17">
        <f t="shared" si="14"/>
        <v>0.10817662632931677</v>
      </c>
      <c r="K111" s="16">
        <f t="shared" si="15"/>
        <v>-6.8843270379663965E-2</v>
      </c>
      <c r="L111" s="36">
        <v>37620.390415089918</v>
      </c>
      <c r="M111" s="18">
        <f t="shared" si="16"/>
        <v>-2589.9107091345541</v>
      </c>
      <c r="N111" s="16">
        <f t="shared" si="17"/>
        <v>0.58303242748163286</v>
      </c>
      <c r="O111" s="39">
        <v>0.33470978194727918</v>
      </c>
      <c r="P111" s="16">
        <f t="shared" si="11"/>
        <v>8.1600000000000006E-2</v>
      </c>
      <c r="Q111" s="35">
        <v>0.14035885313366164</v>
      </c>
      <c r="R111" s="17">
        <f t="shared" si="12"/>
        <v>6.1828320000000006E-2</v>
      </c>
      <c r="S111" s="39">
        <v>0.41696757251836714</v>
      </c>
    </row>
    <row r="112" spans="1:19">
      <c r="A112" s="33" t="s">
        <v>125</v>
      </c>
      <c r="B112" s="33">
        <v>13</v>
      </c>
      <c r="C112" s="48">
        <v>0.67679323288185966</v>
      </c>
      <c r="D112" s="35">
        <v>0.18223565891472873</v>
      </c>
      <c r="E112" s="17">
        <f t="shared" si="10"/>
        <v>0.1043812642662522</v>
      </c>
      <c r="F112" s="16">
        <f t="shared" si="9"/>
        <v>7.785439464847653E-2</v>
      </c>
      <c r="G112" s="36">
        <v>32249.999999999996</v>
      </c>
      <c r="H112" s="18">
        <f t="shared" si="13"/>
        <v>2510.8042274133677</v>
      </c>
      <c r="I112" s="38">
        <v>9.3115118761189788E-2</v>
      </c>
      <c r="J112" s="17">
        <f t="shared" si="14"/>
        <v>9.1208687537959784E-2</v>
      </c>
      <c r="K112" s="16">
        <f t="shared" si="15"/>
        <v>1.906431223230004E-3</v>
      </c>
      <c r="L112" s="36">
        <v>72579.095206199578</v>
      </c>
      <c r="M112" s="18">
        <f t="shared" si="16"/>
        <v>138.36705325488199</v>
      </c>
      <c r="N112" s="16">
        <f t="shared" si="17"/>
        <v>0.72776752116457166</v>
      </c>
      <c r="O112" s="39">
        <v>0.19889585327563211</v>
      </c>
      <c r="P112" s="16">
        <f t="shared" si="11"/>
        <v>7.3899999999999993E-2</v>
      </c>
      <c r="Q112" s="35">
        <v>8.3386561422945704E-2</v>
      </c>
      <c r="R112" s="17">
        <f t="shared" si="12"/>
        <v>5.599403E-2</v>
      </c>
      <c r="S112" s="39">
        <v>0.27223247883542834</v>
      </c>
    </row>
    <row r="113" spans="1:19">
      <c r="A113" s="33" t="s">
        <v>126</v>
      </c>
      <c r="B113" s="33">
        <v>71</v>
      </c>
      <c r="C113" s="48">
        <v>0.67251781167299496</v>
      </c>
      <c r="D113" s="35">
        <v>2.3975954472890977E-2</v>
      </c>
      <c r="E113" s="17">
        <f t="shared" si="10"/>
        <v>0.10396697595111322</v>
      </c>
      <c r="F113" s="16">
        <f t="shared" si="9"/>
        <v>-7.9991021478222235E-2</v>
      </c>
      <c r="G113" s="36">
        <v>54975.900000000016</v>
      </c>
      <c r="H113" s="18">
        <f t="shared" si="13"/>
        <v>-4397.5783976845987</v>
      </c>
      <c r="I113" s="38">
        <v>5.925460692487651E-2</v>
      </c>
      <c r="J113" s="17">
        <f t="shared" si="14"/>
        <v>8.1893120943126813E-2</v>
      </c>
      <c r="K113" s="16">
        <f t="shared" si="15"/>
        <v>-2.2638514018250303E-2</v>
      </c>
      <c r="L113" s="36">
        <v>101275.98338713015</v>
      </c>
      <c r="M113" s="18">
        <f t="shared" si="16"/>
        <v>-2292.7377696216308</v>
      </c>
      <c r="N113" s="16">
        <f t="shared" si="17"/>
        <v>0.47616138887782311</v>
      </c>
      <c r="O113" s="39">
        <v>0.26213033469864783</v>
      </c>
      <c r="P113" s="16">
        <f t="shared" si="11"/>
        <v>8.1600000000000006E-2</v>
      </c>
      <c r="Q113" s="35">
        <v>0.13432442699853481</v>
      </c>
      <c r="R113" s="17">
        <f t="shared" si="12"/>
        <v>6.1828320000000006E-2</v>
      </c>
      <c r="S113" s="39">
        <v>0.52383861112217689</v>
      </c>
    </row>
    <row r="114" spans="1:19" s="1" customFormat="1">
      <c r="A114" s="33" t="s">
        <v>128</v>
      </c>
      <c r="B114" s="33">
        <v>24853</v>
      </c>
      <c r="C114" s="48">
        <v>1.0503694308594969</v>
      </c>
      <c r="D114" s="35">
        <v>2.3975954472890977E-2</v>
      </c>
      <c r="E114" s="27">
        <f t="shared" si="10"/>
        <v>0.14058079785028527</v>
      </c>
      <c r="F114" s="19">
        <f t="shared" si="9"/>
        <v>-0.1166048433773943</v>
      </c>
      <c r="G114" s="36">
        <v>84478155.740999803</v>
      </c>
      <c r="H114" s="20">
        <f t="shared" si="13"/>
        <v>-9850562.1189904045</v>
      </c>
      <c r="I114" s="38">
        <v>5.925460692487651E-2</v>
      </c>
      <c r="J114" s="27">
        <f t="shared" si="14"/>
        <v>0.10967721622238516</v>
      </c>
      <c r="K114" s="19">
        <f t="shared" si="15"/>
        <v>-5.042260929750865E-2</v>
      </c>
      <c r="L114" s="36">
        <v>32443388.552766401</v>
      </c>
      <c r="M114" s="20">
        <f t="shared" si="16"/>
        <v>-1635880.3052834049</v>
      </c>
      <c r="N114" s="19">
        <f t="shared" si="17"/>
        <v>0.60758591384705041</v>
      </c>
      <c r="O114" s="39">
        <v>0.32922881444286306</v>
      </c>
      <c r="P114" s="19">
        <f t="shared" si="11"/>
        <v>8.1600000000000006E-2</v>
      </c>
      <c r="Q114" s="35">
        <v>0.13629987884434677</v>
      </c>
      <c r="R114" s="27">
        <f t="shared" si="12"/>
        <v>6.1828320000000006E-2</v>
      </c>
      <c r="S114" s="39">
        <v>0.39241408615294959</v>
      </c>
    </row>
    <row r="115" spans="1:19" s="1" customFormat="1">
      <c r="A115" s="33" t="s">
        <v>127</v>
      </c>
      <c r="B115" s="33">
        <v>22403</v>
      </c>
      <c r="C115" s="48">
        <v>1.0752664702513419</v>
      </c>
      <c r="D115" s="35">
        <v>0.10931733801991729</v>
      </c>
      <c r="E115" s="23">
        <f t="shared" si="10"/>
        <v>0.14299332096735504</v>
      </c>
      <c r="F115" s="22">
        <f t="shared" si="9"/>
        <v>-3.3675982947437746E-2</v>
      </c>
      <c r="G115" s="36">
        <v>12986153.291999808</v>
      </c>
      <c r="H115" s="24">
        <f t="shared" si="13"/>
        <v>-437321.47681419807</v>
      </c>
      <c r="I115" s="38">
        <v>9.673466533535105E-2</v>
      </c>
      <c r="J115" s="25">
        <f t="shared" si="14"/>
        <v>0.12051319894742935</v>
      </c>
      <c r="K115" s="22">
        <f t="shared" si="15"/>
        <v>-2.3778533612078295E-2</v>
      </c>
      <c r="L115" s="36">
        <v>19343439.874396227</v>
      </c>
      <c r="M115" s="24">
        <f t="shared" si="16"/>
        <v>-459958.63522654626</v>
      </c>
      <c r="N115" s="22">
        <f t="shared" si="17"/>
        <v>0.7230318271176106</v>
      </c>
      <c r="O115" s="39">
        <v>0.33215652366502518</v>
      </c>
      <c r="P115" s="26">
        <f t="shared" si="11"/>
        <v>8.1600000000000006E-2</v>
      </c>
      <c r="Q115" s="35">
        <v>0.13496860344123932</v>
      </c>
      <c r="R115" s="23">
        <f t="shared" si="12"/>
        <v>6.1828320000000006E-2</v>
      </c>
      <c r="S115" s="39">
        <v>0.2769681728823894</v>
      </c>
    </row>
  </sheetData>
  <mergeCells count="9">
    <mergeCell ref="B7:G7"/>
    <mergeCell ref="B3:E3"/>
    <mergeCell ref="F3:G3"/>
    <mergeCell ref="I1:J6"/>
    <mergeCell ref="B1:G1"/>
    <mergeCell ref="B2:G2"/>
    <mergeCell ref="B4:G4"/>
    <mergeCell ref="B5:G5"/>
    <mergeCell ref="B6:G6"/>
  </mergeCells>
  <phoneticPr fontId="5" type="noConversion"/>
  <pageMargins left="0.75" right="0.75" top="1" bottom="1" header="0.5" footer="0.5"/>
  <pageSetup scale="45" orientation="landscape" horizontalDpi="4294967292" verticalDpi="4294967292"/>
  <headerFooter alignWithMargins="0">
    <oddHeader>&amp;L&amp;"Calibri,Regular"&amp;K000000Global Companies&amp;C&amp;"Calibri,Regular"&amp;K000000Excess Returns and EVA by Sector&amp;R&amp;"Calibri,Regular"&amp;K000000January 2019</oddHead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Variables &amp; FAQ</vt:lpstr>
      <vt:lpstr>Industry Averages</vt:lpstr>
      <vt:lpstr>'Industry Averages'!Print_Area</vt:lpstr>
      <vt:lpstr>'Industry Averages'!Print_Titles</vt:lpstr>
    </vt:vector>
  </TitlesOfParts>
  <Company>Stern 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Iweze</dc:creator>
  <cp:lastModifiedBy>Dennis Ezimechine Iweze</cp:lastModifiedBy>
  <cp:lastPrinted>2019-01-14T02:05:20Z</cp:lastPrinted>
  <dcterms:created xsi:type="dcterms:W3CDTF">2014-01-06T21:28:12Z</dcterms:created>
  <dcterms:modified xsi:type="dcterms:W3CDTF">2023-10-23T16:44:36Z</dcterms:modified>
</cp:coreProperties>
</file>